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gherd\OneDrive\Escritorio\CEMLA\Yellowbook\"/>
    </mc:Choice>
  </mc:AlternateContent>
  <xr:revisionPtr revIDLastSave="0" documentId="13_ncr:1_{42D17157-0D92-431E-B906-D21C2205AC27}" xr6:coauthVersionLast="47" xr6:coauthVersionMax="47" xr10:uidLastSave="{00000000-0000-0000-0000-000000000000}"/>
  <bookViews>
    <workbookView xWindow="2268" yWindow="0" windowWidth="17256" windowHeight="12240" firstSheet="1" activeTab="1" xr2:uid="{00000000-000D-0000-FFFF-FFFF00000000}"/>
  </bookViews>
  <sheets>
    <sheet name="Index" sheetId="18" r:id="rId1"/>
    <sheet name="Comparative" sheetId="17" r:id="rId2"/>
    <sheet name="Hoja1" sheetId="19" r:id="rId3"/>
    <sheet name="Hoja2" sheetId="20" r:id="rId4"/>
  </sheets>
  <externalReferences>
    <externalReference r:id="rId5"/>
  </externalReferences>
  <definedNames>
    <definedName name="_xlnm.Print_Area" localSheetId="1">Comparative!$B$1:$V$3447</definedName>
    <definedName name="_xlnm.Print_Area" localSheetId="0">Index!$B$1:$E$59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08" i="17" l="1"/>
  <c r="M3208" i="17"/>
  <c r="N3208" i="17"/>
  <c r="O3208" i="17"/>
  <c r="P3208" i="17"/>
  <c r="K3208" i="17"/>
  <c r="L345" i="17" l="1"/>
  <c r="M345" i="17"/>
  <c r="N345" i="17"/>
  <c r="O345" i="17"/>
  <c r="P345" i="17"/>
  <c r="K345" i="17"/>
  <c r="C795" i="17"/>
  <c r="E367" i="17"/>
  <c r="F367" i="17"/>
  <c r="G367" i="17"/>
  <c r="H367" i="17"/>
  <c r="I367" i="17"/>
  <c r="C367" i="17"/>
  <c r="D367" i="17"/>
  <c r="E182" i="17"/>
  <c r="F182" i="17"/>
  <c r="G182" i="17"/>
  <c r="H182" i="17"/>
  <c r="I182" i="17"/>
  <c r="D182" i="17"/>
  <c r="C182" i="17"/>
  <c r="E157" i="17"/>
  <c r="F157" i="17"/>
  <c r="G157" i="17"/>
  <c r="H157" i="17"/>
  <c r="I157" i="17"/>
  <c r="D157" i="17"/>
  <c r="C157" i="17"/>
  <c r="D85" i="17" l="1"/>
  <c r="E85" i="17"/>
  <c r="F85" i="17"/>
  <c r="G85" i="17"/>
  <c r="H85" i="17"/>
  <c r="I85" i="17"/>
  <c r="C85" i="17"/>
  <c r="C160" i="17" l="1"/>
  <c r="C130" i="17"/>
  <c r="K18" i="17"/>
  <c r="L18" i="17"/>
  <c r="M18" i="17"/>
  <c r="N18" i="17"/>
  <c r="O18" i="17"/>
  <c r="P18" i="17"/>
  <c r="J18" i="17"/>
  <c r="O14" i="17"/>
  <c r="P14" i="17"/>
  <c r="K14" i="17"/>
  <c r="L14" i="17"/>
  <c r="M14" i="17"/>
  <c r="N14" i="17"/>
  <c r="J14" i="17"/>
  <c r="L1963" i="17" l="1"/>
  <c r="M1963" i="17"/>
  <c r="N1963" i="17"/>
  <c r="O1963" i="17"/>
  <c r="P1963" i="17"/>
  <c r="K1963" i="17"/>
  <c r="E1963" i="17"/>
  <c r="F1963" i="17"/>
  <c r="G1963" i="17"/>
  <c r="H1963" i="17"/>
  <c r="I1963" i="17"/>
  <c r="D1963" i="17"/>
  <c r="L1940" i="17"/>
  <c r="M1940" i="17"/>
  <c r="N1940" i="17"/>
  <c r="O1940" i="17"/>
  <c r="P1940" i="17"/>
  <c r="K1940" i="17"/>
  <c r="E1940" i="17"/>
  <c r="F1940" i="17"/>
  <c r="G1940" i="17"/>
  <c r="H1940" i="17"/>
  <c r="I1940" i="17"/>
  <c r="D1940" i="17"/>
  <c r="L1867" i="17"/>
  <c r="M1867" i="17"/>
  <c r="N1867" i="17"/>
  <c r="O1867" i="17"/>
  <c r="P1867" i="17"/>
  <c r="K1867" i="17"/>
  <c r="E1867" i="17"/>
  <c r="F1867" i="17"/>
  <c r="G1867" i="17"/>
  <c r="H1867" i="17"/>
  <c r="I1867" i="17"/>
  <c r="D1867" i="17"/>
  <c r="L1844" i="17"/>
  <c r="M1844" i="17"/>
  <c r="N1844" i="17"/>
  <c r="O1844" i="17"/>
  <c r="P1844" i="17"/>
  <c r="K1844" i="17"/>
  <c r="E1844" i="17"/>
  <c r="F1844" i="17"/>
  <c r="G1844" i="17"/>
  <c r="H1844" i="17"/>
  <c r="I1844" i="17"/>
  <c r="D1844" i="17"/>
  <c r="E1771" i="17"/>
  <c r="F1771" i="17"/>
  <c r="G1771" i="17"/>
  <c r="H1771" i="17"/>
  <c r="I1771" i="17"/>
  <c r="D1771" i="17"/>
  <c r="L1748" i="17"/>
  <c r="M1748" i="17"/>
  <c r="N1748" i="17"/>
  <c r="O1748" i="17"/>
  <c r="P1748" i="17"/>
  <c r="K1748" i="17"/>
  <c r="E1748" i="17"/>
  <c r="F1748" i="17"/>
  <c r="G1748" i="17"/>
  <c r="H1748" i="17"/>
  <c r="I1748" i="17"/>
  <c r="D1748" i="17"/>
  <c r="E1675" i="17"/>
  <c r="F1675" i="17"/>
  <c r="G1675" i="17"/>
  <c r="H1675" i="17"/>
  <c r="I1675" i="17"/>
  <c r="D1675" i="17"/>
  <c r="L1652" i="17"/>
  <c r="M1652" i="17"/>
  <c r="N1652" i="17"/>
  <c r="O1652" i="17"/>
  <c r="P1652" i="17"/>
  <c r="K1652" i="17"/>
  <c r="E1652" i="17"/>
  <c r="F1652" i="17"/>
  <c r="G1652" i="17"/>
  <c r="H1652" i="17"/>
  <c r="I1652" i="17"/>
  <c r="D1652" i="17"/>
  <c r="E1535" i="17"/>
  <c r="F1535" i="17"/>
  <c r="G1535" i="17"/>
  <c r="H1535" i="17"/>
  <c r="I1535" i="17"/>
  <c r="D1535" i="17"/>
  <c r="L1513" i="17"/>
  <c r="M1513" i="17"/>
  <c r="N1513" i="17"/>
  <c r="O1513" i="17"/>
  <c r="P1513" i="17"/>
  <c r="K1513" i="17"/>
  <c r="E1513" i="17"/>
  <c r="F1513" i="17"/>
  <c r="G1513" i="17"/>
  <c r="H1513" i="17"/>
  <c r="I1513" i="17"/>
  <c r="D1513" i="17"/>
  <c r="L1331" i="17"/>
  <c r="M1331" i="17"/>
  <c r="N1331" i="17"/>
  <c r="O1331" i="17"/>
  <c r="P1331" i="17"/>
  <c r="K1331" i="17"/>
  <c r="E1331" i="17"/>
  <c r="F1331" i="17"/>
  <c r="G1331" i="17"/>
  <c r="H1331" i="17"/>
  <c r="I1331" i="17"/>
  <c r="D1331" i="17"/>
  <c r="L1309" i="17"/>
  <c r="M1309" i="17"/>
  <c r="N1309" i="17"/>
  <c r="O1309" i="17"/>
  <c r="P1309" i="17"/>
  <c r="K1309" i="17"/>
  <c r="E1309" i="17"/>
  <c r="F1309" i="17"/>
  <c r="G1309" i="17"/>
  <c r="H1309" i="17"/>
  <c r="I1309" i="17"/>
  <c r="D1309" i="17"/>
  <c r="O791" i="17"/>
  <c r="L791" i="17"/>
  <c r="M791" i="17"/>
  <c r="N791" i="17"/>
  <c r="P791" i="17"/>
  <c r="K791" i="17"/>
  <c r="L835" i="17"/>
  <c r="M835" i="17"/>
  <c r="N835" i="17"/>
  <c r="O835" i="17"/>
  <c r="P835" i="17"/>
  <c r="K835" i="17"/>
  <c r="L813" i="17"/>
  <c r="M813" i="17"/>
  <c r="N813" i="17"/>
  <c r="O813" i="17"/>
  <c r="P813" i="17"/>
  <c r="K813" i="17"/>
  <c r="E813" i="17"/>
  <c r="F813" i="17"/>
  <c r="G813" i="17"/>
  <c r="H813" i="17"/>
  <c r="I813" i="17"/>
  <c r="D813" i="17"/>
  <c r="E791" i="17"/>
  <c r="F791" i="17"/>
  <c r="G791" i="17"/>
  <c r="H791" i="17"/>
  <c r="I791" i="17"/>
  <c r="D791" i="17"/>
  <c r="E769" i="17"/>
  <c r="F769" i="17"/>
  <c r="G769" i="17"/>
  <c r="H769" i="17"/>
  <c r="I769" i="17"/>
  <c r="D769" i="17"/>
  <c r="E701" i="17"/>
  <c r="F701" i="17"/>
  <c r="G701" i="17"/>
  <c r="H701" i="17"/>
  <c r="I701" i="17"/>
  <c r="D701" i="17"/>
  <c r="K407" i="17"/>
  <c r="L407" i="17"/>
  <c r="M407" i="17"/>
  <c r="N407" i="17"/>
  <c r="O407" i="17"/>
  <c r="P407" i="17"/>
  <c r="J407" i="17"/>
  <c r="K385" i="17"/>
  <c r="L385" i="17"/>
  <c r="M385" i="17"/>
  <c r="N385" i="17"/>
  <c r="O385" i="17"/>
  <c r="P385" i="17"/>
  <c r="J385" i="17"/>
  <c r="E385" i="17"/>
  <c r="F385" i="17"/>
  <c r="G385" i="17"/>
  <c r="H385" i="17"/>
  <c r="I385" i="17"/>
  <c r="D385" i="17"/>
  <c r="K363" i="17"/>
  <c r="L363" i="17"/>
  <c r="M363" i="17"/>
  <c r="N363" i="17"/>
  <c r="O363" i="17"/>
  <c r="P363" i="17"/>
  <c r="J363" i="17"/>
  <c r="E363" i="17"/>
  <c r="F363" i="17"/>
  <c r="G363" i="17"/>
  <c r="H363" i="17"/>
  <c r="I363" i="17"/>
  <c r="D363" i="17"/>
  <c r="E341" i="17"/>
  <c r="F341" i="17"/>
  <c r="G341" i="17"/>
  <c r="H341" i="17"/>
  <c r="I341" i="17"/>
  <c r="D341" i="17"/>
  <c r="E295" i="17"/>
  <c r="F295" i="17"/>
  <c r="G295" i="17"/>
  <c r="H295" i="17"/>
  <c r="I295" i="17"/>
  <c r="D295" i="17"/>
  <c r="D201" i="17"/>
  <c r="E201" i="17"/>
  <c r="F201" i="17"/>
  <c r="G201" i="17"/>
  <c r="H201" i="17"/>
  <c r="C201" i="17"/>
  <c r="K37" i="17" l="1"/>
  <c r="L37" i="17"/>
  <c r="M37" i="17"/>
  <c r="N37" i="17"/>
  <c r="O37" i="17"/>
  <c r="P37" i="17"/>
  <c r="J37" i="17"/>
  <c r="K36" i="17"/>
  <c r="L36" i="17"/>
  <c r="M36" i="17"/>
  <c r="N36" i="17"/>
  <c r="O36" i="17"/>
  <c r="P36" i="17"/>
  <c r="J36" i="17"/>
  <c r="D178" i="17"/>
  <c r="E178" i="17"/>
  <c r="F178" i="17"/>
  <c r="G178" i="17"/>
  <c r="H178" i="17"/>
  <c r="C178" i="17"/>
  <c r="C179" i="17"/>
  <c r="D153" i="17"/>
  <c r="E153" i="17"/>
  <c r="F153" i="17"/>
  <c r="G153" i="17"/>
  <c r="H153" i="17"/>
  <c r="I153" i="17"/>
  <c r="C153" i="17"/>
  <c r="E130" i="17"/>
  <c r="F130" i="17"/>
  <c r="G130" i="17"/>
  <c r="H130" i="17"/>
  <c r="I130" i="17"/>
  <c r="D130" i="17"/>
  <c r="D83" i="17"/>
  <c r="K105" i="17" s="1"/>
  <c r="E83" i="17"/>
  <c r="L105" i="17" s="1"/>
  <c r="F83" i="17"/>
  <c r="M105" i="17" s="1"/>
  <c r="G83" i="17"/>
  <c r="N105" i="17" s="1"/>
  <c r="H83" i="17"/>
  <c r="O105" i="17" s="1"/>
  <c r="I83" i="17"/>
  <c r="P105" i="17" s="1"/>
  <c r="C83" i="17"/>
  <c r="J105" i="17" s="1"/>
  <c r="K38" i="17"/>
  <c r="L38" i="17"/>
  <c r="M38" i="17"/>
  <c r="N38" i="17"/>
  <c r="O38" i="17"/>
  <c r="P38" i="17"/>
  <c r="J38" i="17"/>
  <c r="N35" i="17"/>
  <c r="J13" i="17"/>
  <c r="K13" i="17"/>
  <c r="L13" i="17"/>
  <c r="M13" i="17"/>
  <c r="N13" i="17"/>
  <c r="O13" i="17"/>
  <c r="P13" i="17"/>
  <c r="P178" i="17" s="1"/>
  <c r="D14" i="17"/>
  <c r="E14" i="17"/>
  <c r="F14" i="17"/>
  <c r="G14" i="17"/>
  <c r="H14" i="17"/>
  <c r="I14" i="17"/>
  <c r="C14" i="17"/>
  <c r="C37" i="17" s="1"/>
  <c r="D13" i="17"/>
  <c r="E13" i="17"/>
  <c r="F13" i="17"/>
  <c r="G13" i="17"/>
  <c r="H13" i="17"/>
  <c r="I13" i="17"/>
  <c r="C13" i="17"/>
  <c r="C299" i="17"/>
  <c r="E299" i="17"/>
  <c r="F299" i="17"/>
  <c r="G299" i="17"/>
  <c r="H299" i="17"/>
  <c r="I299" i="17"/>
  <c r="D299" i="17"/>
  <c r="O178" i="17" l="1"/>
  <c r="N178" i="17"/>
  <c r="M178" i="17"/>
  <c r="L178" i="17"/>
  <c r="K178" i="17"/>
  <c r="J201" i="17"/>
  <c r="H36" i="17"/>
  <c r="G1627" i="17"/>
  <c r="G1467" i="17"/>
  <c r="G1445" i="17"/>
  <c r="N1173" i="17"/>
  <c r="G1129" i="17"/>
  <c r="N201" i="17"/>
  <c r="N1467" i="17"/>
  <c r="N1195" i="17"/>
  <c r="G1151" i="17"/>
  <c r="N723" i="17"/>
  <c r="N1605" i="17"/>
  <c r="N1445" i="17"/>
  <c r="G1173" i="17"/>
  <c r="G1605" i="17"/>
  <c r="N1151" i="17"/>
  <c r="E36" i="17"/>
  <c r="F1627" i="17"/>
  <c r="F1467" i="17"/>
  <c r="F1445" i="17"/>
  <c r="M1173" i="17"/>
  <c r="F1129" i="17"/>
  <c r="M201" i="17"/>
  <c r="M1605" i="17"/>
  <c r="F1151" i="17"/>
  <c r="F1605" i="17"/>
  <c r="M723" i="17"/>
  <c r="M1195" i="17"/>
  <c r="M1467" i="17"/>
  <c r="M1445" i="17"/>
  <c r="F1173" i="17"/>
  <c r="M1151" i="17"/>
  <c r="I1627" i="17"/>
  <c r="P1467" i="17"/>
  <c r="I1173" i="17"/>
  <c r="P1445" i="17"/>
  <c r="I1467" i="17"/>
  <c r="I1445" i="17"/>
  <c r="P1173" i="17"/>
  <c r="I1129" i="17"/>
  <c r="P201" i="17"/>
  <c r="P1195" i="17"/>
  <c r="I1151" i="17"/>
  <c r="I1605" i="17"/>
  <c r="P723" i="17"/>
  <c r="P1605" i="17"/>
  <c r="P1151" i="17"/>
  <c r="H1627" i="17"/>
  <c r="H1467" i="17"/>
  <c r="H1445" i="17"/>
  <c r="O1173" i="17"/>
  <c r="H1129" i="17"/>
  <c r="O201" i="17"/>
  <c r="O1467" i="17"/>
  <c r="O1195" i="17"/>
  <c r="H1151" i="17"/>
  <c r="O723" i="17"/>
  <c r="O1605" i="17"/>
  <c r="O1445" i="17"/>
  <c r="H1173" i="17"/>
  <c r="H1605" i="17"/>
  <c r="O1151" i="17"/>
  <c r="E1627" i="17"/>
  <c r="L1605" i="17"/>
  <c r="L1445" i="17"/>
  <c r="E1173" i="17"/>
  <c r="E1605" i="17"/>
  <c r="E1467" i="17"/>
  <c r="L1173" i="17"/>
  <c r="L201" i="17"/>
  <c r="E1129" i="17"/>
  <c r="L1467" i="17"/>
  <c r="L1195" i="17"/>
  <c r="E1151" i="17"/>
  <c r="L723" i="17"/>
  <c r="E1445" i="17"/>
  <c r="L1151" i="17"/>
  <c r="D1627" i="17"/>
  <c r="D1605" i="17"/>
  <c r="K1467" i="17"/>
  <c r="K1195" i="17"/>
  <c r="D1151" i="17"/>
  <c r="K201" i="17"/>
  <c r="D1467" i="17"/>
  <c r="D1445" i="17"/>
  <c r="K1173" i="17"/>
  <c r="D1129" i="17"/>
  <c r="K1605" i="17"/>
  <c r="K1445" i="17"/>
  <c r="D1173" i="17"/>
  <c r="K723" i="17"/>
  <c r="K1151" i="17"/>
  <c r="J178" i="17"/>
  <c r="I36" i="17"/>
  <c r="G37" i="17"/>
  <c r="D37" i="17"/>
  <c r="F36" i="17"/>
  <c r="H37" i="17"/>
  <c r="F37" i="17"/>
  <c r="C36" i="17"/>
  <c r="P83" i="17"/>
  <c r="O83" i="17"/>
  <c r="J83" i="17"/>
  <c r="E37" i="17"/>
  <c r="G36" i="17"/>
  <c r="D36" i="17"/>
  <c r="I37" i="17"/>
  <c r="N83" i="17"/>
  <c r="M83" i="17"/>
  <c r="L83" i="17"/>
  <c r="K83" i="17"/>
  <c r="K1958" i="17"/>
  <c r="L1958" i="17"/>
  <c r="M1958" i="17"/>
  <c r="N1958" i="17"/>
  <c r="O1958" i="17"/>
  <c r="P1958" i="17"/>
  <c r="J1958" i="17"/>
  <c r="J1970" i="17"/>
  <c r="K1970" i="17"/>
  <c r="L1970" i="17"/>
  <c r="M1970" i="17"/>
  <c r="N1970" i="17"/>
  <c r="O1970" i="17"/>
  <c r="P1970" i="17"/>
  <c r="I1970" i="17"/>
  <c r="D1969" i="17"/>
  <c r="E1969" i="17"/>
  <c r="F1969" i="17"/>
  <c r="G1969" i="17"/>
  <c r="H1969" i="17"/>
  <c r="I1969" i="17"/>
  <c r="C1969" i="17"/>
  <c r="D1959" i="17"/>
  <c r="E1959" i="17"/>
  <c r="F1959" i="17"/>
  <c r="G1959" i="17"/>
  <c r="H1959" i="17"/>
  <c r="I1959" i="17"/>
  <c r="C1959" i="17"/>
  <c r="F1958" i="17"/>
  <c r="G1958" i="17"/>
  <c r="H1958" i="17"/>
  <c r="I1958" i="17"/>
  <c r="E1958" i="17"/>
  <c r="D1956" i="17"/>
  <c r="E1956" i="17"/>
  <c r="F1956" i="17"/>
  <c r="G1956" i="17"/>
  <c r="H1956" i="17"/>
  <c r="I1956" i="17"/>
  <c r="C1956" i="17"/>
  <c r="K1949" i="17"/>
  <c r="L1949" i="17"/>
  <c r="M1949" i="17"/>
  <c r="N1949" i="17"/>
  <c r="O1949" i="17"/>
  <c r="P1949" i="17"/>
  <c r="J1949" i="17"/>
  <c r="L1947" i="17"/>
  <c r="M1947" i="17"/>
  <c r="N1947" i="17"/>
  <c r="O1947" i="17"/>
  <c r="P1947" i="17"/>
  <c r="K1947" i="17"/>
  <c r="K1946" i="17"/>
  <c r="L1946" i="17"/>
  <c r="M1946" i="17"/>
  <c r="N1946" i="17"/>
  <c r="O1946" i="17"/>
  <c r="P1946" i="17"/>
  <c r="J1946" i="17"/>
  <c r="K1945" i="17"/>
  <c r="L1945" i="17"/>
  <c r="M1945" i="17"/>
  <c r="N1945" i="17"/>
  <c r="O1945" i="17"/>
  <c r="P1945" i="17"/>
  <c r="J1945" i="17"/>
  <c r="L1941" i="17"/>
  <c r="M1941" i="17"/>
  <c r="N1941" i="17"/>
  <c r="O1941" i="17"/>
  <c r="P1941" i="17"/>
  <c r="K1941" i="17"/>
  <c r="K1936" i="17"/>
  <c r="L1936" i="17"/>
  <c r="M1936" i="17"/>
  <c r="N1936" i="17"/>
  <c r="O1936" i="17"/>
  <c r="P1936" i="17"/>
  <c r="J1936" i="17"/>
  <c r="J1935" i="17"/>
  <c r="K1935" i="17"/>
  <c r="L1935" i="17"/>
  <c r="M1935" i="17"/>
  <c r="N1935" i="17"/>
  <c r="O1935" i="17"/>
  <c r="P1935" i="17"/>
  <c r="K1933" i="17"/>
  <c r="L1933" i="17"/>
  <c r="M1933" i="17"/>
  <c r="N1933" i="17"/>
  <c r="O1933" i="17"/>
  <c r="P1933" i="17"/>
  <c r="J1933" i="17"/>
  <c r="E1946" i="17"/>
  <c r="F1946" i="17"/>
  <c r="G1946" i="17"/>
  <c r="H1946" i="17"/>
  <c r="I1946" i="17"/>
  <c r="D1946" i="17"/>
  <c r="F1935" i="17"/>
  <c r="G1935" i="17"/>
  <c r="H1935" i="17"/>
  <c r="I1935" i="17"/>
  <c r="E1935" i="17"/>
  <c r="K1908" i="17"/>
  <c r="L1908" i="17"/>
  <c r="M1908" i="17"/>
  <c r="N1908" i="17"/>
  <c r="O1908" i="17"/>
  <c r="K1909" i="17"/>
  <c r="L1909" i="17"/>
  <c r="M1909" i="17"/>
  <c r="N1909" i="17"/>
  <c r="O1909" i="17"/>
  <c r="K1911" i="17"/>
  <c r="L1911" i="17"/>
  <c r="M1911" i="17"/>
  <c r="N1911" i="17"/>
  <c r="O1911" i="17"/>
  <c r="K1912" i="17"/>
  <c r="L1912" i="17"/>
  <c r="M1912" i="17"/>
  <c r="N1912" i="17"/>
  <c r="O1912" i="17"/>
  <c r="K1913" i="17"/>
  <c r="L1913" i="17"/>
  <c r="M1913" i="17"/>
  <c r="N1913" i="17"/>
  <c r="O1913" i="17"/>
  <c r="K1914" i="17"/>
  <c r="L1914" i="17"/>
  <c r="M1914" i="17"/>
  <c r="N1914" i="17"/>
  <c r="O1914" i="17"/>
  <c r="P1908" i="17"/>
  <c r="P1909" i="17"/>
  <c r="P1911" i="17"/>
  <c r="P1912" i="17"/>
  <c r="P1913" i="17"/>
  <c r="P1914" i="17"/>
  <c r="K1916" i="17"/>
  <c r="L1916" i="17"/>
  <c r="M1916" i="17"/>
  <c r="N1916" i="17"/>
  <c r="O1916" i="17"/>
  <c r="P1916" i="17"/>
  <c r="K1917" i="17"/>
  <c r="L1917" i="17"/>
  <c r="M1917" i="17"/>
  <c r="N1917" i="17"/>
  <c r="O1917" i="17"/>
  <c r="P1917" i="17"/>
  <c r="K1918" i="17"/>
  <c r="L1918" i="17"/>
  <c r="M1918" i="17"/>
  <c r="N1918" i="17"/>
  <c r="O1918" i="17"/>
  <c r="P1918" i="17"/>
  <c r="K1919" i="17"/>
  <c r="L1919" i="17"/>
  <c r="M1919" i="17"/>
  <c r="N1919" i="17"/>
  <c r="O1919" i="17"/>
  <c r="P1919" i="17"/>
  <c r="K1920" i="17"/>
  <c r="L1920" i="17"/>
  <c r="M1920" i="17"/>
  <c r="N1920" i="17"/>
  <c r="O1920" i="17"/>
  <c r="P1920" i="17"/>
  <c r="K1921" i="17"/>
  <c r="L1921" i="17"/>
  <c r="M1921" i="17"/>
  <c r="N1921" i="17"/>
  <c r="O1921" i="17"/>
  <c r="P1921" i="17"/>
  <c r="K1923" i="17"/>
  <c r="L1923" i="17"/>
  <c r="M1923" i="17"/>
  <c r="N1923" i="17"/>
  <c r="O1923" i="17"/>
  <c r="P1923" i="17"/>
  <c r="K1924" i="17"/>
  <c r="L1924" i="17"/>
  <c r="M1924" i="17"/>
  <c r="N1924" i="17"/>
  <c r="O1924" i="17"/>
  <c r="P1924" i="17"/>
  <c r="D1909" i="17"/>
  <c r="E1909" i="17"/>
  <c r="F1909" i="17"/>
  <c r="G1909" i="17"/>
  <c r="H1909" i="17"/>
  <c r="I1909" i="17"/>
  <c r="D1910" i="17"/>
  <c r="D1912" i="17"/>
  <c r="E1912" i="17"/>
  <c r="F1912" i="17"/>
  <c r="G1912" i="17"/>
  <c r="H1912" i="17"/>
  <c r="I1912" i="17"/>
  <c r="D1913" i="17"/>
  <c r="E1913" i="17"/>
  <c r="F1913" i="17"/>
  <c r="G1913" i="17"/>
  <c r="H1913" i="17"/>
  <c r="I1913" i="17"/>
  <c r="D1914" i="17"/>
  <c r="E1914" i="17"/>
  <c r="F1914" i="17"/>
  <c r="G1914" i="17"/>
  <c r="H1914" i="17"/>
  <c r="I1914" i="17"/>
  <c r="D1916" i="17"/>
  <c r="E1916" i="17"/>
  <c r="F1916" i="17"/>
  <c r="G1916" i="17"/>
  <c r="H1916" i="17"/>
  <c r="I1916" i="17"/>
  <c r="D1917" i="17"/>
  <c r="E1917" i="17"/>
  <c r="F1917" i="17"/>
  <c r="G1917" i="17"/>
  <c r="H1917" i="17"/>
  <c r="I1917" i="17"/>
  <c r="D1918" i="17"/>
  <c r="E1918" i="17"/>
  <c r="F1918" i="17"/>
  <c r="G1918" i="17"/>
  <c r="H1918" i="17"/>
  <c r="I1918" i="17"/>
  <c r="D1919" i="17"/>
  <c r="E1919" i="17"/>
  <c r="F1919" i="17"/>
  <c r="G1919" i="17"/>
  <c r="H1919" i="17"/>
  <c r="I1919" i="17"/>
  <c r="D1920" i="17"/>
  <c r="E1920" i="17"/>
  <c r="F1920" i="17"/>
  <c r="G1920" i="17"/>
  <c r="H1920" i="17"/>
  <c r="I1920" i="17"/>
  <c r="D1922" i="17"/>
  <c r="E1922" i="17"/>
  <c r="F1922" i="17"/>
  <c r="G1922" i="17"/>
  <c r="H1922" i="17"/>
  <c r="I1922" i="17"/>
  <c r="D1923" i="17"/>
  <c r="E1923" i="17"/>
  <c r="F1923" i="17"/>
  <c r="G1923" i="17"/>
  <c r="H1923" i="17"/>
  <c r="I1923" i="17"/>
  <c r="D1924" i="17"/>
  <c r="E1924" i="17"/>
  <c r="F1924" i="17"/>
  <c r="G1924" i="17"/>
  <c r="H1924" i="17"/>
  <c r="I1924" i="17"/>
  <c r="K1889" i="17"/>
  <c r="L1889" i="17"/>
  <c r="M1889" i="17"/>
  <c r="N1889" i="17"/>
  <c r="O1889" i="17"/>
  <c r="P1889" i="17"/>
  <c r="K1890" i="17"/>
  <c r="L1890" i="17"/>
  <c r="M1890" i="17"/>
  <c r="N1890" i="17"/>
  <c r="O1890" i="17"/>
  <c r="P1890" i="17"/>
  <c r="K1891" i="17"/>
  <c r="L1891" i="17"/>
  <c r="M1891" i="17"/>
  <c r="N1891" i="17"/>
  <c r="O1891" i="17"/>
  <c r="P1891" i="17"/>
  <c r="K1894" i="17"/>
  <c r="L1894" i="17"/>
  <c r="M1894" i="17"/>
  <c r="N1894" i="17"/>
  <c r="O1894" i="17"/>
  <c r="P1894" i="17"/>
  <c r="K1895" i="17"/>
  <c r="L1895" i="17"/>
  <c r="M1895" i="17"/>
  <c r="N1895" i="17"/>
  <c r="O1895" i="17"/>
  <c r="P1895" i="17"/>
  <c r="K1896" i="17"/>
  <c r="L1896" i="17"/>
  <c r="M1896" i="17"/>
  <c r="N1896" i="17"/>
  <c r="O1896" i="17"/>
  <c r="P1896" i="17"/>
  <c r="K1900" i="17"/>
  <c r="L1900" i="17"/>
  <c r="M1900" i="17"/>
  <c r="N1900" i="17"/>
  <c r="O1900" i="17"/>
  <c r="P1900" i="17"/>
  <c r="K1886" i="17"/>
  <c r="L1886" i="17"/>
  <c r="M1886" i="17"/>
  <c r="N1886" i="17"/>
  <c r="O1886" i="17"/>
  <c r="P1886" i="17"/>
  <c r="D1886" i="17"/>
  <c r="E1886" i="17"/>
  <c r="F1886" i="17"/>
  <c r="G1886" i="17"/>
  <c r="H1886" i="17"/>
  <c r="I1886" i="17"/>
  <c r="D1888" i="17"/>
  <c r="E1888" i="17"/>
  <c r="F1888" i="17"/>
  <c r="G1888" i="17"/>
  <c r="H1888" i="17"/>
  <c r="I1888" i="17"/>
  <c r="D1889" i="17"/>
  <c r="E1889" i="17"/>
  <c r="F1889" i="17"/>
  <c r="G1889" i="17"/>
  <c r="H1889" i="17"/>
  <c r="I1889" i="17"/>
  <c r="D1890" i="17"/>
  <c r="E1890" i="17"/>
  <c r="F1890" i="17"/>
  <c r="G1890" i="17"/>
  <c r="H1890" i="17"/>
  <c r="I1890" i="17"/>
  <c r="D1891" i="17"/>
  <c r="E1891" i="17"/>
  <c r="F1891" i="17"/>
  <c r="G1891" i="17"/>
  <c r="H1891" i="17"/>
  <c r="I1891" i="17"/>
  <c r="D1893" i="17"/>
  <c r="E1893" i="17"/>
  <c r="F1893" i="17"/>
  <c r="G1893" i="17"/>
  <c r="H1893" i="17"/>
  <c r="I1893" i="17"/>
  <c r="D1894" i="17"/>
  <c r="E1894" i="17"/>
  <c r="F1894" i="17"/>
  <c r="G1894" i="17"/>
  <c r="H1894" i="17"/>
  <c r="I1894" i="17"/>
  <c r="D1895" i="17"/>
  <c r="E1895" i="17"/>
  <c r="F1895" i="17"/>
  <c r="G1895" i="17"/>
  <c r="H1895" i="17"/>
  <c r="I1895" i="17"/>
  <c r="D1896" i="17"/>
  <c r="E1896" i="17"/>
  <c r="F1896" i="17"/>
  <c r="G1896" i="17"/>
  <c r="H1896" i="17"/>
  <c r="I1896" i="17"/>
  <c r="D1897" i="17"/>
  <c r="E1897" i="17"/>
  <c r="F1897" i="17"/>
  <c r="G1897" i="17"/>
  <c r="H1897" i="17"/>
  <c r="I1897" i="17"/>
  <c r="D1900" i="17"/>
  <c r="E1900" i="17"/>
  <c r="F1900" i="17"/>
  <c r="G1900" i="17"/>
  <c r="H1900" i="17"/>
  <c r="I1900" i="17"/>
  <c r="D1901" i="17"/>
  <c r="E1901" i="17"/>
  <c r="F1901" i="17"/>
  <c r="G1901" i="17"/>
  <c r="H1901" i="17"/>
  <c r="I1901" i="17"/>
  <c r="D1887" i="17"/>
  <c r="K1862" i="17"/>
  <c r="L1862" i="17"/>
  <c r="M1862" i="17"/>
  <c r="N1862" i="17"/>
  <c r="O1862" i="17"/>
  <c r="P1862" i="17"/>
  <c r="J1862" i="17"/>
  <c r="L1874" i="17"/>
  <c r="M1874" i="17"/>
  <c r="N1874" i="17"/>
  <c r="O1874" i="17"/>
  <c r="P1874" i="17"/>
  <c r="K1874" i="17"/>
  <c r="K1922" i="17" s="1"/>
  <c r="K1915" i="17"/>
  <c r="D1873" i="17"/>
  <c r="E1873" i="17"/>
  <c r="F1873" i="17"/>
  <c r="G1873" i="17"/>
  <c r="H1873" i="17"/>
  <c r="I1873" i="17"/>
  <c r="C1873" i="17"/>
  <c r="D1915" i="17"/>
  <c r="D1863" i="17"/>
  <c r="E1863" i="17"/>
  <c r="F1863" i="17"/>
  <c r="G1863" i="17"/>
  <c r="H1863" i="17"/>
  <c r="I1863" i="17"/>
  <c r="C1863" i="17"/>
  <c r="F1862" i="17"/>
  <c r="G1862" i="17"/>
  <c r="H1862" i="17"/>
  <c r="I1862" i="17"/>
  <c r="E1862" i="17"/>
  <c r="E1910" i="17" s="1"/>
  <c r="D1860" i="17"/>
  <c r="E1860" i="17"/>
  <c r="F1860" i="17"/>
  <c r="G1860" i="17"/>
  <c r="H1860" i="17"/>
  <c r="I1860" i="17"/>
  <c r="C1860" i="17"/>
  <c r="K1853" i="17"/>
  <c r="L1853" i="17"/>
  <c r="M1853" i="17"/>
  <c r="N1853" i="17"/>
  <c r="O1853" i="17"/>
  <c r="P1853" i="17"/>
  <c r="J1853" i="17"/>
  <c r="L1851" i="17"/>
  <c r="M1851" i="17"/>
  <c r="N1851" i="17"/>
  <c r="O1851" i="17"/>
  <c r="P1851" i="17"/>
  <c r="K1851" i="17"/>
  <c r="K1899" i="17" s="1"/>
  <c r="K1850" i="17"/>
  <c r="L1850" i="17"/>
  <c r="M1850" i="17"/>
  <c r="N1850" i="17"/>
  <c r="O1850" i="17"/>
  <c r="P1850" i="17"/>
  <c r="J1850" i="17"/>
  <c r="K1849" i="17"/>
  <c r="L1849" i="17"/>
  <c r="M1849" i="17"/>
  <c r="N1849" i="17"/>
  <c r="O1849" i="17"/>
  <c r="P1849" i="17"/>
  <c r="J1849" i="17"/>
  <c r="L1845" i="17"/>
  <c r="M1845" i="17"/>
  <c r="N1845" i="17"/>
  <c r="O1845" i="17"/>
  <c r="P1845" i="17"/>
  <c r="K1845" i="17"/>
  <c r="K1893" i="17" s="1"/>
  <c r="K1892" i="17"/>
  <c r="K1840" i="17"/>
  <c r="L1840" i="17"/>
  <c r="M1840" i="17"/>
  <c r="N1840" i="17"/>
  <c r="O1840" i="17"/>
  <c r="P1840" i="17"/>
  <c r="J1840" i="17"/>
  <c r="K1839" i="17"/>
  <c r="L1839" i="17"/>
  <c r="M1839" i="17"/>
  <c r="N1839" i="17"/>
  <c r="O1839" i="17"/>
  <c r="P1839" i="17"/>
  <c r="J1839" i="17"/>
  <c r="K1837" i="17"/>
  <c r="L1837" i="17"/>
  <c r="M1837" i="17"/>
  <c r="N1837" i="17"/>
  <c r="O1837" i="17"/>
  <c r="P1837" i="17"/>
  <c r="J1837" i="17"/>
  <c r="E1851" i="17"/>
  <c r="F1851" i="17"/>
  <c r="G1851" i="17"/>
  <c r="H1851" i="17"/>
  <c r="I1851" i="17"/>
  <c r="D1851" i="17"/>
  <c r="D1899" i="17" s="1"/>
  <c r="H1850" i="17"/>
  <c r="I1850" i="17"/>
  <c r="E1850" i="17"/>
  <c r="F1850" i="17"/>
  <c r="G1850" i="17"/>
  <c r="D1850" i="17"/>
  <c r="D1898" i="17" s="1"/>
  <c r="D1892" i="17"/>
  <c r="F1839" i="17"/>
  <c r="G1839" i="17"/>
  <c r="H1839" i="17"/>
  <c r="I1839" i="17"/>
  <c r="E1839" i="17"/>
  <c r="E1887" i="17" s="1"/>
  <c r="D1778" i="17"/>
  <c r="E1778" i="17"/>
  <c r="F1778" i="17"/>
  <c r="G1778" i="17"/>
  <c r="H1778" i="17"/>
  <c r="I1778" i="17"/>
  <c r="C1778" i="17"/>
  <c r="D1774" i="17"/>
  <c r="E1774" i="17"/>
  <c r="F1774" i="17"/>
  <c r="G1774" i="17"/>
  <c r="H1774" i="17"/>
  <c r="I1774" i="17"/>
  <c r="C1774" i="17"/>
  <c r="D1764" i="17"/>
  <c r="E1764" i="17"/>
  <c r="F1764" i="17"/>
  <c r="G1764" i="17"/>
  <c r="H1764" i="17"/>
  <c r="I1764" i="17"/>
  <c r="C1764" i="17"/>
  <c r="K1757" i="17"/>
  <c r="L1757" i="17"/>
  <c r="M1757" i="17"/>
  <c r="N1757" i="17"/>
  <c r="O1757" i="17"/>
  <c r="P1757" i="17"/>
  <c r="J1757" i="17"/>
  <c r="K1755" i="17"/>
  <c r="L1755" i="17"/>
  <c r="M1755" i="17"/>
  <c r="N1755" i="17"/>
  <c r="O1755" i="17"/>
  <c r="P1755" i="17"/>
  <c r="J1755" i="17"/>
  <c r="K1753" i="17"/>
  <c r="L1753" i="17"/>
  <c r="M1753" i="17"/>
  <c r="N1753" i="17"/>
  <c r="O1753" i="17"/>
  <c r="P1753" i="17"/>
  <c r="J1753" i="17"/>
  <c r="K1751" i="17"/>
  <c r="L1751" i="17"/>
  <c r="M1751" i="17"/>
  <c r="N1751" i="17"/>
  <c r="O1751" i="17"/>
  <c r="P1751" i="17"/>
  <c r="J1751" i="17"/>
  <c r="L1749" i="17"/>
  <c r="M1749" i="17"/>
  <c r="N1749" i="17"/>
  <c r="O1749" i="17"/>
  <c r="P1749" i="17"/>
  <c r="K1749" i="17"/>
  <c r="K1747" i="17"/>
  <c r="L1747" i="17"/>
  <c r="M1747" i="17"/>
  <c r="N1747" i="17"/>
  <c r="O1747" i="17"/>
  <c r="P1747" i="17"/>
  <c r="J1747" i="17"/>
  <c r="K1744" i="17"/>
  <c r="L1744" i="17"/>
  <c r="M1744" i="17"/>
  <c r="N1744" i="17"/>
  <c r="O1744" i="17"/>
  <c r="P1744" i="17"/>
  <c r="J1744" i="17"/>
  <c r="K1743" i="17"/>
  <c r="L1743" i="17"/>
  <c r="M1743" i="17"/>
  <c r="N1743" i="17"/>
  <c r="O1743" i="17"/>
  <c r="P1743" i="17"/>
  <c r="J1743" i="17"/>
  <c r="K1741" i="17"/>
  <c r="L1741" i="17"/>
  <c r="M1741" i="17"/>
  <c r="N1741" i="17"/>
  <c r="O1741" i="17"/>
  <c r="P1741" i="17"/>
  <c r="J1741" i="17"/>
  <c r="D1755" i="17"/>
  <c r="E1755" i="17"/>
  <c r="F1755" i="17"/>
  <c r="G1755" i="17"/>
  <c r="H1755" i="17"/>
  <c r="I1755" i="17"/>
  <c r="C1755" i="17"/>
  <c r="D1751" i="17"/>
  <c r="E1751" i="17"/>
  <c r="F1751" i="17"/>
  <c r="G1751" i="17"/>
  <c r="H1751" i="17"/>
  <c r="I1751" i="17"/>
  <c r="C1751" i="17"/>
  <c r="D1741" i="17"/>
  <c r="E1741" i="17"/>
  <c r="F1741" i="17"/>
  <c r="G1741" i="17"/>
  <c r="H1741" i="17"/>
  <c r="I1741" i="17"/>
  <c r="C1741" i="17"/>
  <c r="D1717" i="17"/>
  <c r="E1717" i="17"/>
  <c r="F1717" i="17"/>
  <c r="G1717" i="17"/>
  <c r="H1717" i="17"/>
  <c r="I1717" i="17"/>
  <c r="D1718" i="17"/>
  <c r="E1718" i="17"/>
  <c r="F1718" i="17"/>
  <c r="G1718" i="17"/>
  <c r="H1718" i="17"/>
  <c r="I1718" i="17"/>
  <c r="D1719" i="17"/>
  <c r="E1719" i="17"/>
  <c r="F1719" i="17"/>
  <c r="G1719" i="17"/>
  <c r="H1719" i="17"/>
  <c r="I1719" i="17"/>
  <c r="D1720" i="17"/>
  <c r="E1720" i="17"/>
  <c r="F1720" i="17"/>
  <c r="G1720" i="17"/>
  <c r="H1720" i="17"/>
  <c r="I1720" i="17"/>
  <c r="D1721" i="17"/>
  <c r="E1721" i="17"/>
  <c r="F1721" i="17"/>
  <c r="G1721" i="17"/>
  <c r="H1721" i="17"/>
  <c r="I1721" i="17"/>
  <c r="D1722" i="17"/>
  <c r="E1722" i="17"/>
  <c r="F1722" i="17"/>
  <c r="G1722" i="17"/>
  <c r="H1722" i="17"/>
  <c r="I1722" i="17"/>
  <c r="D1724" i="17"/>
  <c r="E1724" i="17"/>
  <c r="F1724" i="17"/>
  <c r="G1724" i="17"/>
  <c r="H1724" i="17"/>
  <c r="I1724" i="17"/>
  <c r="D1725" i="17"/>
  <c r="E1725" i="17"/>
  <c r="F1725" i="17"/>
  <c r="G1725" i="17"/>
  <c r="H1725" i="17"/>
  <c r="I1725" i="17"/>
  <c r="D1727" i="17"/>
  <c r="E1727" i="17"/>
  <c r="F1727" i="17"/>
  <c r="G1727" i="17"/>
  <c r="H1727" i="17"/>
  <c r="I1727" i="17"/>
  <c r="D1728" i="17"/>
  <c r="E1728" i="17"/>
  <c r="F1728" i="17"/>
  <c r="G1728" i="17"/>
  <c r="H1728" i="17"/>
  <c r="I1728" i="17"/>
  <c r="D1729" i="17"/>
  <c r="E1729" i="17"/>
  <c r="F1729" i="17"/>
  <c r="G1729" i="17"/>
  <c r="H1729" i="17"/>
  <c r="I1729" i="17"/>
  <c r="D1731" i="17"/>
  <c r="E1731" i="17"/>
  <c r="F1731" i="17"/>
  <c r="G1731" i="17"/>
  <c r="H1731" i="17"/>
  <c r="I1731" i="17"/>
  <c r="D1732" i="17"/>
  <c r="E1732" i="17"/>
  <c r="F1732" i="17"/>
  <c r="G1732" i="17"/>
  <c r="H1732" i="17"/>
  <c r="I1732" i="17"/>
  <c r="K1694" i="17"/>
  <c r="L1694" i="17"/>
  <c r="M1694" i="17"/>
  <c r="N1694" i="17"/>
  <c r="O1694" i="17"/>
  <c r="P1694" i="17"/>
  <c r="K1697" i="17"/>
  <c r="L1697" i="17"/>
  <c r="M1697" i="17"/>
  <c r="N1697" i="17"/>
  <c r="O1697" i="17"/>
  <c r="P1697" i="17"/>
  <c r="K1698" i="17"/>
  <c r="L1698" i="17"/>
  <c r="M1698" i="17"/>
  <c r="N1698" i="17"/>
  <c r="O1698" i="17"/>
  <c r="P1698" i="17"/>
  <c r="K1702" i="17"/>
  <c r="L1702" i="17"/>
  <c r="M1702" i="17"/>
  <c r="N1702" i="17"/>
  <c r="O1702" i="17"/>
  <c r="P1702" i="17"/>
  <c r="K1704" i="17"/>
  <c r="L1704" i="17"/>
  <c r="M1704" i="17"/>
  <c r="N1704" i="17"/>
  <c r="O1704" i="17"/>
  <c r="P1704" i="17"/>
  <c r="K1706" i="17"/>
  <c r="L1706" i="17"/>
  <c r="M1706" i="17"/>
  <c r="N1706" i="17"/>
  <c r="O1706" i="17"/>
  <c r="P1706" i="17"/>
  <c r="K1708" i="17"/>
  <c r="L1708" i="17"/>
  <c r="M1708" i="17"/>
  <c r="N1708" i="17"/>
  <c r="O1708" i="17"/>
  <c r="P1708" i="17"/>
  <c r="D1694" i="17"/>
  <c r="E1694" i="17"/>
  <c r="F1694" i="17"/>
  <c r="G1694" i="17"/>
  <c r="H1694" i="17"/>
  <c r="I1694" i="17"/>
  <c r="D1695" i="17"/>
  <c r="E1695" i="17"/>
  <c r="F1695" i="17"/>
  <c r="G1695" i="17"/>
  <c r="H1695" i="17"/>
  <c r="I1695" i="17"/>
  <c r="D1696" i="17"/>
  <c r="E1696" i="17"/>
  <c r="F1696" i="17"/>
  <c r="G1696" i="17"/>
  <c r="H1696" i="17"/>
  <c r="I1696" i="17"/>
  <c r="D1697" i="17"/>
  <c r="E1697" i="17"/>
  <c r="F1697" i="17"/>
  <c r="G1697" i="17"/>
  <c r="H1697" i="17"/>
  <c r="I1697" i="17"/>
  <c r="D1698" i="17"/>
  <c r="E1698" i="17"/>
  <c r="F1698" i="17"/>
  <c r="G1698" i="17"/>
  <c r="H1698" i="17"/>
  <c r="I1698" i="17"/>
  <c r="D1699" i="17"/>
  <c r="E1699" i="17"/>
  <c r="F1699" i="17"/>
  <c r="G1699" i="17"/>
  <c r="H1699" i="17"/>
  <c r="I1699" i="17"/>
  <c r="D1701" i="17"/>
  <c r="E1701" i="17"/>
  <c r="F1701" i="17"/>
  <c r="G1701" i="17"/>
  <c r="H1701" i="17"/>
  <c r="I1701" i="17"/>
  <c r="D1702" i="17"/>
  <c r="E1702" i="17"/>
  <c r="F1702" i="17"/>
  <c r="G1702" i="17"/>
  <c r="H1702" i="17"/>
  <c r="I1702" i="17"/>
  <c r="D1704" i="17"/>
  <c r="E1704" i="17"/>
  <c r="F1704" i="17"/>
  <c r="G1704" i="17"/>
  <c r="H1704" i="17"/>
  <c r="I1704" i="17"/>
  <c r="D1705" i="17"/>
  <c r="E1705" i="17"/>
  <c r="F1705" i="17"/>
  <c r="G1705" i="17"/>
  <c r="H1705" i="17"/>
  <c r="I1705" i="17"/>
  <c r="D1706" i="17"/>
  <c r="E1706" i="17"/>
  <c r="F1706" i="17"/>
  <c r="G1706" i="17"/>
  <c r="H1706" i="17"/>
  <c r="I1706" i="17"/>
  <c r="D1708" i="17"/>
  <c r="E1708" i="17"/>
  <c r="F1708" i="17"/>
  <c r="G1708" i="17"/>
  <c r="H1708" i="17"/>
  <c r="I1708" i="17"/>
  <c r="D1709" i="17"/>
  <c r="E1709" i="17"/>
  <c r="F1709" i="17"/>
  <c r="G1709" i="17"/>
  <c r="H1709" i="17"/>
  <c r="I1709" i="17"/>
  <c r="D1668" i="17"/>
  <c r="E1668" i="17"/>
  <c r="F1668" i="17"/>
  <c r="G1668" i="17"/>
  <c r="H1668" i="17"/>
  <c r="I1668" i="17"/>
  <c r="C1668" i="17"/>
  <c r="D1723" i="17"/>
  <c r="D1678" i="17"/>
  <c r="E1678" i="17"/>
  <c r="F1678" i="17"/>
  <c r="G1678" i="17"/>
  <c r="H1678" i="17"/>
  <c r="I1678" i="17"/>
  <c r="C1678" i="17"/>
  <c r="D1682" i="17"/>
  <c r="E1682" i="17"/>
  <c r="F1682" i="17"/>
  <c r="G1682" i="17"/>
  <c r="H1682" i="17"/>
  <c r="I1682" i="17"/>
  <c r="C1682" i="17"/>
  <c r="K1661" i="17"/>
  <c r="L1661" i="17"/>
  <c r="M1661" i="17"/>
  <c r="N1661" i="17"/>
  <c r="O1661" i="17"/>
  <c r="P1661" i="17"/>
  <c r="J1661" i="17"/>
  <c r="K1659" i="17"/>
  <c r="L1659" i="17"/>
  <c r="M1659" i="17"/>
  <c r="N1659" i="17"/>
  <c r="O1659" i="17"/>
  <c r="P1659" i="17"/>
  <c r="J1659" i="17"/>
  <c r="K1657" i="17"/>
  <c r="L1657" i="17"/>
  <c r="M1657" i="17"/>
  <c r="N1657" i="17"/>
  <c r="O1657" i="17"/>
  <c r="P1657" i="17"/>
  <c r="J1657" i="17"/>
  <c r="K1655" i="17"/>
  <c r="L1655" i="17"/>
  <c r="M1655" i="17"/>
  <c r="N1655" i="17"/>
  <c r="O1655" i="17"/>
  <c r="P1655" i="17"/>
  <c r="J1655" i="17"/>
  <c r="L1653" i="17"/>
  <c r="M1653" i="17"/>
  <c r="N1653" i="17"/>
  <c r="O1653" i="17"/>
  <c r="P1653" i="17"/>
  <c r="K1653" i="17"/>
  <c r="K1701" i="17" s="1"/>
  <c r="K1700" i="17"/>
  <c r="K1651" i="17"/>
  <c r="L1651" i="17"/>
  <c r="M1651" i="17"/>
  <c r="N1651" i="17"/>
  <c r="O1651" i="17"/>
  <c r="P1651" i="17"/>
  <c r="J1651" i="17"/>
  <c r="K1648" i="17"/>
  <c r="L1648" i="17"/>
  <c r="M1648" i="17"/>
  <c r="N1648" i="17"/>
  <c r="O1648" i="17"/>
  <c r="P1648" i="17"/>
  <c r="J1648" i="17"/>
  <c r="K1647" i="17"/>
  <c r="L1647" i="17"/>
  <c r="M1647" i="17"/>
  <c r="N1647" i="17"/>
  <c r="O1647" i="17"/>
  <c r="P1647" i="17"/>
  <c r="J1647" i="17"/>
  <c r="K1645" i="17"/>
  <c r="L1645" i="17"/>
  <c r="M1645" i="17"/>
  <c r="N1645" i="17"/>
  <c r="O1645" i="17"/>
  <c r="P1645" i="17"/>
  <c r="J1645" i="17"/>
  <c r="D1659" i="17"/>
  <c r="E1659" i="17"/>
  <c r="F1659" i="17"/>
  <c r="G1659" i="17"/>
  <c r="H1659" i="17"/>
  <c r="I1659" i="17"/>
  <c r="C1659" i="17"/>
  <c r="D1655" i="17"/>
  <c r="E1655" i="17"/>
  <c r="F1655" i="17"/>
  <c r="G1655" i="17"/>
  <c r="H1655" i="17"/>
  <c r="I1655" i="17"/>
  <c r="C1655" i="17"/>
  <c r="D1645" i="17"/>
  <c r="E1645" i="17"/>
  <c r="F1645" i="17"/>
  <c r="G1645" i="17"/>
  <c r="H1645" i="17"/>
  <c r="I1645" i="17"/>
  <c r="C1645" i="17"/>
  <c r="D1700" i="17"/>
  <c r="K1575" i="17"/>
  <c r="L1575" i="17"/>
  <c r="M1575" i="17"/>
  <c r="N1575" i="17"/>
  <c r="O1575" i="17"/>
  <c r="P1575" i="17"/>
  <c r="K1576" i="17"/>
  <c r="L1576" i="17"/>
  <c r="M1576" i="17"/>
  <c r="N1576" i="17"/>
  <c r="O1576" i="17"/>
  <c r="P1576" i="17"/>
  <c r="K1577" i="17"/>
  <c r="L1577" i="17"/>
  <c r="M1577" i="17"/>
  <c r="N1577" i="17"/>
  <c r="O1577" i="17"/>
  <c r="P1577" i="17"/>
  <c r="K1578" i="17"/>
  <c r="L1578" i="17"/>
  <c r="M1578" i="17"/>
  <c r="N1578" i="17"/>
  <c r="O1578" i="17"/>
  <c r="P1578" i="17"/>
  <c r="K1579" i="17"/>
  <c r="L1579" i="17"/>
  <c r="M1579" i="17"/>
  <c r="N1579" i="17"/>
  <c r="O1579" i="17"/>
  <c r="P1579" i="17"/>
  <c r="K1580" i="17"/>
  <c r="L1580" i="17"/>
  <c r="M1580" i="17"/>
  <c r="N1580" i="17"/>
  <c r="O1580" i="17"/>
  <c r="P1580" i="17"/>
  <c r="K1581" i="17"/>
  <c r="L1581" i="17"/>
  <c r="M1581" i="17"/>
  <c r="N1581" i="17"/>
  <c r="O1581" i="17"/>
  <c r="P1581" i="17"/>
  <c r="K1582" i="17"/>
  <c r="L1582" i="17"/>
  <c r="M1582" i="17"/>
  <c r="N1582" i="17"/>
  <c r="O1582" i="17"/>
  <c r="P1582" i="17"/>
  <c r="K1583" i="17"/>
  <c r="L1583" i="17"/>
  <c r="M1583" i="17"/>
  <c r="N1583" i="17"/>
  <c r="O1583" i="17"/>
  <c r="P1583" i="17"/>
  <c r="K1584" i="17"/>
  <c r="L1584" i="17"/>
  <c r="M1584" i="17"/>
  <c r="N1584" i="17"/>
  <c r="O1584" i="17"/>
  <c r="P1584" i="17"/>
  <c r="K1585" i="17"/>
  <c r="L1585" i="17"/>
  <c r="M1585" i="17"/>
  <c r="N1585" i="17"/>
  <c r="O1585" i="17"/>
  <c r="P1585" i="17"/>
  <c r="K1586" i="17"/>
  <c r="L1586" i="17"/>
  <c r="M1586" i="17"/>
  <c r="N1586" i="17"/>
  <c r="O1586" i="17"/>
  <c r="P1586" i="17"/>
  <c r="K1587" i="17"/>
  <c r="L1587" i="17"/>
  <c r="M1587" i="17"/>
  <c r="N1587" i="17"/>
  <c r="O1587" i="17"/>
  <c r="P1587" i="17"/>
  <c r="K1588" i="17"/>
  <c r="L1588" i="17"/>
  <c r="M1588" i="17"/>
  <c r="N1588" i="17"/>
  <c r="O1588" i="17"/>
  <c r="P1588" i="17"/>
  <c r="K1589" i="17"/>
  <c r="L1589" i="17"/>
  <c r="M1589" i="17"/>
  <c r="N1589" i="17"/>
  <c r="O1589" i="17"/>
  <c r="P1589" i="17"/>
  <c r="K1590" i="17"/>
  <c r="L1590" i="17"/>
  <c r="M1590" i="17"/>
  <c r="N1590" i="17"/>
  <c r="O1590" i="17"/>
  <c r="P1590" i="17"/>
  <c r="L1574" i="17"/>
  <c r="M1574" i="17"/>
  <c r="N1574" i="17"/>
  <c r="O1574" i="17"/>
  <c r="P1574" i="17"/>
  <c r="K1574" i="17"/>
  <c r="F1574" i="17"/>
  <c r="G1574" i="17"/>
  <c r="H1574" i="17"/>
  <c r="I1574" i="17"/>
  <c r="F1575" i="17"/>
  <c r="G1575" i="17"/>
  <c r="H1575" i="17"/>
  <c r="I1575" i="17"/>
  <c r="F1576" i="17"/>
  <c r="G1576" i="17"/>
  <c r="H1576" i="17"/>
  <c r="I1576" i="17"/>
  <c r="F1577" i="17"/>
  <c r="G1577" i="17"/>
  <c r="H1577" i="17"/>
  <c r="I1577" i="17"/>
  <c r="F1578" i="17"/>
  <c r="G1578" i="17"/>
  <c r="H1578" i="17"/>
  <c r="I1578" i="17"/>
  <c r="F1579" i="17"/>
  <c r="G1579" i="17"/>
  <c r="H1579" i="17"/>
  <c r="I1579" i="17"/>
  <c r="F1580" i="17"/>
  <c r="G1580" i="17"/>
  <c r="H1580" i="17"/>
  <c r="I1580" i="17"/>
  <c r="F1582" i="17"/>
  <c r="G1582" i="17"/>
  <c r="H1582" i="17"/>
  <c r="I1582" i="17"/>
  <c r="F1583" i="17"/>
  <c r="G1583" i="17"/>
  <c r="H1583" i="17"/>
  <c r="I1583" i="17"/>
  <c r="F1584" i="17"/>
  <c r="G1584" i="17"/>
  <c r="H1584" i="17"/>
  <c r="I1584" i="17"/>
  <c r="F1585" i="17"/>
  <c r="G1585" i="17"/>
  <c r="H1585" i="17"/>
  <c r="I1585" i="17"/>
  <c r="F1586" i="17"/>
  <c r="G1586" i="17"/>
  <c r="H1586" i="17"/>
  <c r="I1586" i="17"/>
  <c r="F1587" i="17"/>
  <c r="G1587" i="17"/>
  <c r="H1587" i="17"/>
  <c r="I1587" i="17"/>
  <c r="F1588" i="17"/>
  <c r="G1588" i="17"/>
  <c r="H1588" i="17"/>
  <c r="I1588" i="17"/>
  <c r="F1589" i="17"/>
  <c r="G1589" i="17"/>
  <c r="H1589" i="17"/>
  <c r="I1589" i="17"/>
  <c r="F1590" i="17"/>
  <c r="G1590" i="17"/>
  <c r="H1590" i="17"/>
  <c r="I1590" i="17"/>
  <c r="E1574" i="17"/>
  <c r="E1575" i="17"/>
  <c r="E1576" i="17"/>
  <c r="E1577" i="17"/>
  <c r="E1578" i="17"/>
  <c r="E1579" i="17"/>
  <c r="E1580" i="17"/>
  <c r="E1582" i="17"/>
  <c r="E1583" i="17"/>
  <c r="E1584" i="17"/>
  <c r="E1585" i="17"/>
  <c r="E1586" i="17"/>
  <c r="E1587" i="17"/>
  <c r="E1588" i="17"/>
  <c r="E1589" i="17"/>
  <c r="E1590" i="17"/>
  <c r="D1575" i="17"/>
  <c r="D1576" i="17"/>
  <c r="D1577" i="17"/>
  <c r="D1578" i="17"/>
  <c r="D1579" i="17"/>
  <c r="D1580" i="17"/>
  <c r="D1582" i="17"/>
  <c r="D1583" i="17"/>
  <c r="D1584" i="17"/>
  <c r="D1585" i="17"/>
  <c r="D1586" i="17"/>
  <c r="D1587" i="17"/>
  <c r="D1588" i="17"/>
  <c r="D1589" i="17"/>
  <c r="D1590" i="17"/>
  <c r="D1574" i="17"/>
  <c r="K1556" i="17"/>
  <c r="L1556" i="17"/>
  <c r="M1556" i="17"/>
  <c r="N1556" i="17"/>
  <c r="O1556" i="17"/>
  <c r="P1556" i="17"/>
  <c r="K1562" i="17"/>
  <c r="L1562" i="17"/>
  <c r="M1562" i="17"/>
  <c r="N1562" i="17"/>
  <c r="O1562" i="17"/>
  <c r="P1562" i="17"/>
  <c r="K1563" i="17"/>
  <c r="L1563" i="17"/>
  <c r="M1563" i="17"/>
  <c r="N1563" i="17"/>
  <c r="O1563" i="17"/>
  <c r="P1563" i="17"/>
  <c r="K1567" i="17"/>
  <c r="L1567" i="17"/>
  <c r="M1567" i="17"/>
  <c r="N1567" i="17"/>
  <c r="O1567" i="17"/>
  <c r="P1567" i="17"/>
  <c r="D1567" i="17"/>
  <c r="E1567" i="17"/>
  <c r="F1567" i="17"/>
  <c r="G1567" i="17"/>
  <c r="H1567" i="17"/>
  <c r="I1567" i="17"/>
  <c r="D1581" i="17"/>
  <c r="K1522" i="17"/>
  <c r="L1522" i="17"/>
  <c r="M1522" i="17"/>
  <c r="N1522" i="17"/>
  <c r="O1522" i="17"/>
  <c r="P1522" i="17"/>
  <c r="J1522" i="17"/>
  <c r="D1522" i="17"/>
  <c r="E1522" i="17"/>
  <c r="F1522" i="17"/>
  <c r="G1522" i="17"/>
  <c r="H1522" i="17"/>
  <c r="I1522" i="17"/>
  <c r="C1522" i="17"/>
  <c r="K1520" i="17"/>
  <c r="L1520" i="17"/>
  <c r="M1520" i="17"/>
  <c r="N1520" i="17"/>
  <c r="O1520" i="17"/>
  <c r="P1520" i="17"/>
  <c r="J1520" i="17"/>
  <c r="D1520" i="17"/>
  <c r="E1520" i="17"/>
  <c r="F1520" i="17"/>
  <c r="G1520" i="17"/>
  <c r="H1520" i="17"/>
  <c r="I1520" i="17"/>
  <c r="C1520" i="17"/>
  <c r="K1519" i="17"/>
  <c r="L1519" i="17"/>
  <c r="M1519" i="17"/>
  <c r="N1519" i="17"/>
  <c r="O1519" i="17"/>
  <c r="P1519" i="17"/>
  <c r="J1519" i="17"/>
  <c r="D1519" i="17"/>
  <c r="E1519" i="17"/>
  <c r="F1519" i="17"/>
  <c r="G1519" i="17"/>
  <c r="H1519" i="17"/>
  <c r="I1519" i="17"/>
  <c r="C1519" i="17"/>
  <c r="K1518" i="17"/>
  <c r="L1518" i="17"/>
  <c r="M1518" i="17"/>
  <c r="N1518" i="17"/>
  <c r="O1518" i="17"/>
  <c r="P1518" i="17"/>
  <c r="J1518" i="17"/>
  <c r="D1518" i="17"/>
  <c r="E1518" i="17"/>
  <c r="F1518" i="17"/>
  <c r="G1518" i="17"/>
  <c r="H1518" i="17"/>
  <c r="I1518" i="17"/>
  <c r="C1518" i="17"/>
  <c r="E1517" i="17"/>
  <c r="F1517" i="17"/>
  <c r="G1517" i="17"/>
  <c r="H1517" i="17"/>
  <c r="I1517" i="17"/>
  <c r="D1517" i="17"/>
  <c r="C1517" i="17"/>
  <c r="D1516" i="17"/>
  <c r="E1516" i="17"/>
  <c r="F1516" i="17"/>
  <c r="G1516" i="17"/>
  <c r="H1516" i="17"/>
  <c r="I1516" i="17"/>
  <c r="C1516" i="17"/>
  <c r="K1515" i="17"/>
  <c r="L1515" i="17"/>
  <c r="M1515" i="17"/>
  <c r="N1515" i="17"/>
  <c r="O1515" i="17"/>
  <c r="P1515" i="17"/>
  <c r="J1515" i="17"/>
  <c r="D1515" i="17"/>
  <c r="E1515" i="17"/>
  <c r="F1515" i="17"/>
  <c r="G1515" i="17"/>
  <c r="H1515" i="17"/>
  <c r="I1515" i="17"/>
  <c r="C1515" i="17"/>
  <c r="K1514" i="17"/>
  <c r="K1560" i="17" s="1"/>
  <c r="L1514" i="17"/>
  <c r="M1514" i="17"/>
  <c r="N1514" i="17"/>
  <c r="O1514" i="17"/>
  <c r="P1514" i="17"/>
  <c r="D1514" i="17"/>
  <c r="E1514" i="17"/>
  <c r="F1514" i="17"/>
  <c r="G1514" i="17"/>
  <c r="H1514" i="17"/>
  <c r="I1514" i="17"/>
  <c r="C1514" i="17"/>
  <c r="K1559" i="17"/>
  <c r="D1559" i="17"/>
  <c r="K1512" i="17"/>
  <c r="L1512" i="17"/>
  <c r="M1512" i="17"/>
  <c r="N1512" i="17"/>
  <c r="O1512" i="17"/>
  <c r="P1512" i="17"/>
  <c r="J1512" i="17"/>
  <c r="D1512" i="17"/>
  <c r="E1512" i="17"/>
  <c r="F1512" i="17"/>
  <c r="G1512" i="17"/>
  <c r="H1512" i="17"/>
  <c r="I1512" i="17"/>
  <c r="C1512" i="17"/>
  <c r="K1511" i="17"/>
  <c r="L1511" i="17"/>
  <c r="M1511" i="17"/>
  <c r="N1511" i="17"/>
  <c r="O1511" i="17"/>
  <c r="P1511" i="17"/>
  <c r="J1511" i="17"/>
  <c r="D1511" i="17"/>
  <c r="E1511" i="17"/>
  <c r="F1511" i="17"/>
  <c r="G1511" i="17"/>
  <c r="H1511" i="17"/>
  <c r="I1511" i="17"/>
  <c r="C1511" i="17"/>
  <c r="D1510" i="17"/>
  <c r="E1510" i="17"/>
  <c r="F1510" i="17"/>
  <c r="G1510" i="17"/>
  <c r="H1510" i="17"/>
  <c r="I1510" i="17"/>
  <c r="C1510" i="17"/>
  <c r="K1509" i="17"/>
  <c r="L1509" i="17"/>
  <c r="M1509" i="17"/>
  <c r="N1509" i="17"/>
  <c r="O1509" i="17"/>
  <c r="P1509" i="17"/>
  <c r="J1509" i="17"/>
  <c r="D1509" i="17"/>
  <c r="E1509" i="17"/>
  <c r="F1509" i="17"/>
  <c r="G1509" i="17"/>
  <c r="H1509" i="17"/>
  <c r="I1509" i="17"/>
  <c r="C1509" i="17"/>
  <c r="K1508" i="17"/>
  <c r="L1508" i="17"/>
  <c r="M1508" i="17"/>
  <c r="N1508" i="17"/>
  <c r="O1508" i="17"/>
  <c r="P1508" i="17"/>
  <c r="J1508" i="17"/>
  <c r="D1508" i="17"/>
  <c r="E1508" i="17"/>
  <c r="F1508" i="17"/>
  <c r="G1508" i="17"/>
  <c r="H1508" i="17"/>
  <c r="I1508" i="17"/>
  <c r="C1508" i="17"/>
  <c r="K1507" i="17"/>
  <c r="L1507" i="17"/>
  <c r="M1507" i="17"/>
  <c r="N1507" i="17"/>
  <c r="O1507" i="17"/>
  <c r="P1507" i="17"/>
  <c r="J1507" i="17"/>
  <c r="D1507" i="17"/>
  <c r="E1507" i="17"/>
  <c r="F1507" i="17"/>
  <c r="G1507" i="17"/>
  <c r="H1507" i="17"/>
  <c r="I1507" i="17"/>
  <c r="C1507" i="17"/>
  <c r="K1506" i="17"/>
  <c r="L1506" i="17"/>
  <c r="M1506" i="17"/>
  <c r="N1506" i="17"/>
  <c r="O1506" i="17"/>
  <c r="P1506" i="17"/>
  <c r="J1506" i="17"/>
  <c r="D1506" i="17"/>
  <c r="E1506" i="17"/>
  <c r="F1506" i="17"/>
  <c r="G1506" i="17"/>
  <c r="H1506" i="17"/>
  <c r="I1506" i="17"/>
  <c r="C1506" i="17"/>
  <c r="K1407" i="17"/>
  <c r="L1407" i="17"/>
  <c r="M1407" i="17"/>
  <c r="N1407" i="17"/>
  <c r="O1407" i="17"/>
  <c r="P1407" i="17"/>
  <c r="D1393" i="17"/>
  <c r="E1393" i="17"/>
  <c r="F1393" i="17"/>
  <c r="G1393" i="17"/>
  <c r="H1393" i="17"/>
  <c r="I1393" i="17"/>
  <c r="D1407" i="17"/>
  <c r="E1407" i="17"/>
  <c r="F1407" i="17"/>
  <c r="G1407" i="17"/>
  <c r="H1407" i="17"/>
  <c r="I1407" i="17"/>
  <c r="K1374" i="17"/>
  <c r="L1374" i="17"/>
  <c r="M1374" i="17"/>
  <c r="N1374" i="17"/>
  <c r="O1374" i="17"/>
  <c r="P1374" i="17"/>
  <c r="K1375" i="17"/>
  <c r="L1375" i="17"/>
  <c r="M1375" i="17"/>
  <c r="N1375" i="17"/>
  <c r="O1375" i="17"/>
  <c r="P1375" i="17"/>
  <c r="K1379" i="17"/>
  <c r="L1379" i="17"/>
  <c r="M1379" i="17"/>
  <c r="N1379" i="17"/>
  <c r="O1379" i="17"/>
  <c r="P1379" i="17"/>
  <c r="K1380" i="17"/>
  <c r="L1380" i="17"/>
  <c r="M1380" i="17"/>
  <c r="N1380" i="17"/>
  <c r="O1380" i="17"/>
  <c r="P1380" i="17"/>
  <c r="K1381" i="17"/>
  <c r="L1381" i="17"/>
  <c r="M1381" i="17"/>
  <c r="N1381" i="17"/>
  <c r="O1381" i="17"/>
  <c r="P1381" i="17"/>
  <c r="K1382" i="17"/>
  <c r="L1382" i="17"/>
  <c r="M1382" i="17"/>
  <c r="N1382" i="17"/>
  <c r="O1382" i="17"/>
  <c r="P1382" i="17"/>
  <c r="K1385" i="17"/>
  <c r="L1385" i="17"/>
  <c r="M1385" i="17"/>
  <c r="N1385" i="17"/>
  <c r="O1385" i="17"/>
  <c r="P1385" i="17"/>
  <c r="J1371" i="17"/>
  <c r="K1371" i="17"/>
  <c r="L1371" i="17"/>
  <c r="M1371" i="17"/>
  <c r="N1371" i="17"/>
  <c r="O1371" i="17"/>
  <c r="P1371" i="17"/>
  <c r="K1370" i="17"/>
  <c r="L1370" i="17"/>
  <c r="C1371" i="17"/>
  <c r="E1371" i="17"/>
  <c r="F1371" i="17"/>
  <c r="G1371" i="17"/>
  <c r="H1371" i="17"/>
  <c r="I1371" i="17"/>
  <c r="E1379" i="17"/>
  <c r="F1379" i="17"/>
  <c r="G1379" i="17"/>
  <c r="H1379" i="17"/>
  <c r="I1379" i="17"/>
  <c r="E1380" i="17"/>
  <c r="F1380" i="17"/>
  <c r="G1380" i="17"/>
  <c r="H1380" i="17"/>
  <c r="I1380" i="17"/>
  <c r="E1383" i="17"/>
  <c r="F1383" i="17"/>
  <c r="G1383" i="17"/>
  <c r="H1383" i="17"/>
  <c r="I1383" i="17"/>
  <c r="E1385" i="17"/>
  <c r="F1385" i="17"/>
  <c r="G1385" i="17"/>
  <c r="H1385" i="17"/>
  <c r="I1385" i="17"/>
  <c r="D1371" i="17"/>
  <c r="D1379" i="17"/>
  <c r="D1380" i="17"/>
  <c r="D1383" i="17"/>
  <c r="D1385" i="17"/>
  <c r="D1346" i="17"/>
  <c r="E1346" i="17"/>
  <c r="F1346" i="17"/>
  <c r="G1346" i="17"/>
  <c r="H1346" i="17"/>
  <c r="I1346" i="17"/>
  <c r="C1346" i="17"/>
  <c r="K1340" i="17"/>
  <c r="L1340" i="17"/>
  <c r="M1340" i="17"/>
  <c r="N1340" i="17"/>
  <c r="O1340" i="17"/>
  <c r="P1340" i="17"/>
  <c r="J1340" i="17"/>
  <c r="C1340" i="17"/>
  <c r="D1340" i="17"/>
  <c r="E1340" i="17"/>
  <c r="F1340" i="17"/>
  <c r="G1340" i="17"/>
  <c r="H1340" i="17"/>
  <c r="I1340" i="17"/>
  <c r="C1318" i="17"/>
  <c r="K1338" i="17"/>
  <c r="L1338" i="17"/>
  <c r="M1338" i="17"/>
  <c r="N1338" i="17"/>
  <c r="O1338" i="17"/>
  <c r="P1338" i="17"/>
  <c r="J1338" i="17"/>
  <c r="D1338" i="17"/>
  <c r="E1338" i="17"/>
  <c r="F1338" i="17"/>
  <c r="G1338" i="17"/>
  <c r="H1338" i="17"/>
  <c r="I1338" i="17"/>
  <c r="C1338" i="17"/>
  <c r="C1316" i="17"/>
  <c r="K1337" i="17"/>
  <c r="L1337" i="17"/>
  <c r="M1337" i="17"/>
  <c r="N1337" i="17"/>
  <c r="O1337" i="17"/>
  <c r="P1337" i="17"/>
  <c r="J1337" i="17"/>
  <c r="C1337" i="17"/>
  <c r="D1337" i="17"/>
  <c r="E1337" i="17"/>
  <c r="F1337" i="17"/>
  <c r="G1337" i="17"/>
  <c r="H1337" i="17"/>
  <c r="I1337" i="17"/>
  <c r="K1336" i="17"/>
  <c r="L1336" i="17"/>
  <c r="M1336" i="17"/>
  <c r="N1336" i="17"/>
  <c r="O1336" i="17"/>
  <c r="P1336" i="17"/>
  <c r="J1336" i="17"/>
  <c r="C1336" i="17"/>
  <c r="D1336" i="17"/>
  <c r="E1336" i="17"/>
  <c r="F1336" i="17"/>
  <c r="G1336" i="17"/>
  <c r="H1336" i="17"/>
  <c r="I1336" i="17"/>
  <c r="C1314" i="17"/>
  <c r="K1335" i="17"/>
  <c r="L1335" i="17"/>
  <c r="M1335" i="17"/>
  <c r="N1335" i="17"/>
  <c r="O1335" i="17"/>
  <c r="P1335" i="17"/>
  <c r="J1335" i="17"/>
  <c r="C1335" i="17"/>
  <c r="D1335" i="17"/>
  <c r="E1335" i="17"/>
  <c r="F1335" i="17"/>
  <c r="G1335" i="17"/>
  <c r="H1335" i="17"/>
  <c r="I1335" i="17"/>
  <c r="K1334" i="17"/>
  <c r="L1334" i="17"/>
  <c r="M1334" i="17"/>
  <c r="N1334" i="17"/>
  <c r="O1334" i="17"/>
  <c r="P1334" i="17"/>
  <c r="J1334" i="17"/>
  <c r="C1334" i="17"/>
  <c r="D1334" i="17"/>
  <c r="E1334" i="17"/>
  <c r="F1334" i="17"/>
  <c r="G1334" i="17"/>
  <c r="H1334" i="17"/>
  <c r="I1334" i="17"/>
  <c r="L1333" i="17"/>
  <c r="M1333" i="17"/>
  <c r="N1333" i="17"/>
  <c r="O1333" i="17"/>
  <c r="P1333" i="17"/>
  <c r="K1333" i="17"/>
  <c r="K1401" i="17" s="1"/>
  <c r="D1333" i="17"/>
  <c r="D1401" i="17" s="1"/>
  <c r="E1333" i="17"/>
  <c r="F1333" i="17"/>
  <c r="G1333" i="17"/>
  <c r="H1333" i="17"/>
  <c r="I1333" i="17"/>
  <c r="L1332" i="17"/>
  <c r="M1332" i="17"/>
  <c r="N1332" i="17"/>
  <c r="O1332" i="17"/>
  <c r="P1332" i="17"/>
  <c r="K1332" i="17"/>
  <c r="K1400" i="17" s="1"/>
  <c r="D1332" i="17"/>
  <c r="D1400" i="17" s="1"/>
  <c r="E1332" i="17"/>
  <c r="F1332" i="17"/>
  <c r="G1332" i="17"/>
  <c r="H1332" i="17"/>
  <c r="I1332" i="17"/>
  <c r="K1399" i="17"/>
  <c r="D1399" i="17"/>
  <c r="D1377" i="17"/>
  <c r="K1330" i="17"/>
  <c r="L1330" i="17"/>
  <c r="M1330" i="17"/>
  <c r="N1330" i="17"/>
  <c r="O1330" i="17"/>
  <c r="P1330" i="17"/>
  <c r="J1330" i="17"/>
  <c r="D1330" i="17"/>
  <c r="E1330" i="17"/>
  <c r="F1330" i="17"/>
  <c r="G1330" i="17"/>
  <c r="H1330" i="17"/>
  <c r="I1330" i="17"/>
  <c r="C1330" i="17"/>
  <c r="C1308" i="17"/>
  <c r="K1329" i="17"/>
  <c r="L1329" i="17"/>
  <c r="M1329" i="17"/>
  <c r="N1329" i="17"/>
  <c r="O1329" i="17"/>
  <c r="P1329" i="17"/>
  <c r="J1329" i="17"/>
  <c r="D1329" i="17"/>
  <c r="E1329" i="17"/>
  <c r="F1329" i="17"/>
  <c r="G1329" i="17"/>
  <c r="H1329" i="17"/>
  <c r="I1329" i="17"/>
  <c r="C1329" i="17"/>
  <c r="C1307" i="17"/>
  <c r="K1328" i="17"/>
  <c r="L1328" i="17"/>
  <c r="M1328" i="17"/>
  <c r="N1328" i="17"/>
  <c r="O1328" i="17"/>
  <c r="P1328" i="17"/>
  <c r="J1328" i="17"/>
  <c r="D1328" i="17"/>
  <c r="E1328" i="17"/>
  <c r="F1328" i="17"/>
  <c r="G1328" i="17"/>
  <c r="H1328" i="17"/>
  <c r="I1328" i="17"/>
  <c r="C1328" i="17"/>
  <c r="C1306" i="17"/>
  <c r="K1327" i="17"/>
  <c r="L1327" i="17"/>
  <c r="M1327" i="17"/>
  <c r="N1327" i="17"/>
  <c r="O1327" i="17"/>
  <c r="P1327" i="17"/>
  <c r="J1327" i="17"/>
  <c r="D1327" i="17"/>
  <c r="E1327" i="17"/>
  <c r="F1327" i="17"/>
  <c r="G1327" i="17"/>
  <c r="H1327" i="17"/>
  <c r="I1327" i="17"/>
  <c r="C1327" i="17"/>
  <c r="C1305" i="17"/>
  <c r="K1324" i="17"/>
  <c r="L1324" i="17"/>
  <c r="M1324" i="17"/>
  <c r="N1324" i="17"/>
  <c r="O1324" i="17"/>
  <c r="P1324" i="17"/>
  <c r="J1324" i="17"/>
  <c r="C1324" i="17"/>
  <c r="K1326" i="17"/>
  <c r="L1326" i="17"/>
  <c r="M1326" i="17"/>
  <c r="N1326" i="17"/>
  <c r="O1326" i="17"/>
  <c r="P1326" i="17"/>
  <c r="J1326" i="17"/>
  <c r="D1326" i="17"/>
  <c r="E1326" i="17"/>
  <c r="F1326" i="17"/>
  <c r="G1326" i="17"/>
  <c r="H1326" i="17"/>
  <c r="I1326" i="17"/>
  <c r="C1326" i="17"/>
  <c r="K1325" i="17"/>
  <c r="L1325" i="17"/>
  <c r="M1325" i="17"/>
  <c r="N1325" i="17"/>
  <c r="O1325" i="17"/>
  <c r="P1325" i="17"/>
  <c r="J1325" i="17"/>
  <c r="D1324" i="17"/>
  <c r="E1324" i="17"/>
  <c r="F1324" i="17"/>
  <c r="G1324" i="17"/>
  <c r="H1324" i="17"/>
  <c r="I1324" i="17"/>
  <c r="C1302" i="17"/>
  <c r="C1370" i="17" s="1"/>
  <c r="K1318" i="17"/>
  <c r="L1318" i="17"/>
  <c r="M1318" i="17"/>
  <c r="N1318" i="17"/>
  <c r="O1318" i="17"/>
  <c r="P1318" i="17"/>
  <c r="J1318" i="17"/>
  <c r="K1316" i="17"/>
  <c r="K1384" i="17" s="1"/>
  <c r="L1316" i="17"/>
  <c r="M1316" i="17"/>
  <c r="N1316" i="17"/>
  <c r="O1316" i="17"/>
  <c r="P1316" i="17"/>
  <c r="K1315" i="17"/>
  <c r="L1315" i="17"/>
  <c r="M1315" i="17"/>
  <c r="N1315" i="17"/>
  <c r="O1315" i="17"/>
  <c r="P1315" i="17"/>
  <c r="J1315" i="17"/>
  <c r="K1310" i="17"/>
  <c r="L1310" i="17"/>
  <c r="M1310" i="17"/>
  <c r="N1310" i="17"/>
  <c r="O1310" i="17"/>
  <c r="P1310" i="17"/>
  <c r="J1310" i="17"/>
  <c r="C1310" i="17"/>
  <c r="C1378" i="17" s="1"/>
  <c r="K1377" i="17"/>
  <c r="K1308" i="17"/>
  <c r="L1308" i="17"/>
  <c r="M1308" i="17"/>
  <c r="N1308" i="17"/>
  <c r="O1308" i="17"/>
  <c r="P1308" i="17"/>
  <c r="J1308" i="17"/>
  <c r="K1305" i="17"/>
  <c r="L1305" i="17"/>
  <c r="M1305" i="17"/>
  <c r="N1305" i="17"/>
  <c r="O1305" i="17"/>
  <c r="P1305" i="17"/>
  <c r="J1305" i="17"/>
  <c r="K1304" i="17"/>
  <c r="L1304" i="17"/>
  <c r="M1304" i="17"/>
  <c r="N1304" i="17"/>
  <c r="O1304" i="17"/>
  <c r="P1304" i="17"/>
  <c r="J1304" i="17"/>
  <c r="C1304" i="17"/>
  <c r="M1302" i="17"/>
  <c r="M1370" i="17" s="1"/>
  <c r="N1302" i="17"/>
  <c r="O1302" i="17"/>
  <c r="P1302" i="17"/>
  <c r="D1318" i="17"/>
  <c r="E1318" i="17"/>
  <c r="F1318" i="17"/>
  <c r="G1318" i="17"/>
  <c r="H1318" i="17"/>
  <c r="I1318" i="17"/>
  <c r="D1316" i="17"/>
  <c r="E1316" i="17"/>
  <c r="F1316" i="17"/>
  <c r="G1316" i="17"/>
  <c r="H1316" i="17"/>
  <c r="I1316" i="17"/>
  <c r="D1314" i="17"/>
  <c r="E1314" i="17"/>
  <c r="F1314" i="17"/>
  <c r="G1314" i="17"/>
  <c r="H1314" i="17"/>
  <c r="I1314" i="17"/>
  <c r="D1310" i="17"/>
  <c r="E1310" i="17"/>
  <c r="F1310" i="17"/>
  <c r="G1310" i="17"/>
  <c r="H1310" i="17"/>
  <c r="I1310" i="17"/>
  <c r="D1308" i="17"/>
  <c r="E1308" i="17"/>
  <c r="F1308" i="17"/>
  <c r="G1308" i="17"/>
  <c r="H1308" i="17"/>
  <c r="I1308" i="17"/>
  <c r="D1307" i="17"/>
  <c r="E1307" i="17"/>
  <c r="F1307" i="17"/>
  <c r="G1307" i="17"/>
  <c r="H1307" i="17"/>
  <c r="I1307" i="17"/>
  <c r="D1306" i="17"/>
  <c r="E1306" i="17"/>
  <c r="F1306" i="17"/>
  <c r="G1306" i="17"/>
  <c r="H1306" i="17"/>
  <c r="I1306" i="17"/>
  <c r="D1305" i="17"/>
  <c r="E1305" i="17"/>
  <c r="F1305" i="17"/>
  <c r="G1305" i="17"/>
  <c r="H1305" i="17"/>
  <c r="I1305" i="17"/>
  <c r="D1304" i="17"/>
  <c r="E1304" i="17"/>
  <c r="F1304" i="17"/>
  <c r="G1304" i="17"/>
  <c r="H1304" i="17"/>
  <c r="I1304" i="17"/>
  <c r="D1302" i="17"/>
  <c r="E1302" i="17"/>
  <c r="F1302" i="17"/>
  <c r="G1302" i="17"/>
  <c r="H1302" i="17"/>
  <c r="I1302" i="17"/>
  <c r="J861" i="17"/>
  <c r="C861" i="17"/>
  <c r="K836" i="17"/>
  <c r="L836" i="17"/>
  <c r="M836" i="17"/>
  <c r="N836" i="17"/>
  <c r="O836" i="17"/>
  <c r="P836" i="17"/>
  <c r="J836" i="17"/>
  <c r="K814" i="17"/>
  <c r="L814" i="17"/>
  <c r="M814" i="17"/>
  <c r="N814" i="17"/>
  <c r="O814" i="17"/>
  <c r="P814" i="17"/>
  <c r="J814" i="17"/>
  <c r="E814" i="17"/>
  <c r="F814" i="17"/>
  <c r="G814" i="17"/>
  <c r="H814" i="17"/>
  <c r="I814" i="17"/>
  <c r="D814" i="17"/>
  <c r="C814" i="17"/>
  <c r="K792" i="17"/>
  <c r="K1062" i="17" s="1"/>
  <c r="L792" i="17"/>
  <c r="L1062" i="17" s="1"/>
  <c r="M792" i="17"/>
  <c r="M1062" i="17" s="1"/>
  <c r="N792" i="17"/>
  <c r="N1062" i="17" s="1"/>
  <c r="O792" i="17"/>
  <c r="O1062" i="17" s="1"/>
  <c r="P792" i="17"/>
  <c r="P1062" i="17" s="1"/>
  <c r="J792" i="17"/>
  <c r="J1062" i="17" s="1"/>
  <c r="D792" i="17"/>
  <c r="D1062" i="17" s="1"/>
  <c r="E792" i="17"/>
  <c r="E1062" i="17" s="1"/>
  <c r="F792" i="17"/>
  <c r="F1062" i="17" s="1"/>
  <c r="G792" i="17"/>
  <c r="G1062" i="17" s="1"/>
  <c r="H792" i="17"/>
  <c r="H1062" i="17" s="1"/>
  <c r="I792" i="17"/>
  <c r="I1062" i="17" s="1"/>
  <c r="C792" i="17"/>
  <c r="C1062" i="17" s="1"/>
  <c r="K770" i="17"/>
  <c r="L770" i="17"/>
  <c r="M770" i="17"/>
  <c r="N770" i="17"/>
  <c r="O770" i="17"/>
  <c r="P770" i="17"/>
  <c r="J770" i="17"/>
  <c r="D770" i="17"/>
  <c r="E770" i="17"/>
  <c r="F770" i="17"/>
  <c r="G770" i="17"/>
  <c r="H770" i="17"/>
  <c r="I770" i="17"/>
  <c r="C770" i="17"/>
  <c r="D702" i="17"/>
  <c r="E702" i="17"/>
  <c r="F702" i="17"/>
  <c r="G702" i="17"/>
  <c r="H702" i="17"/>
  <c r="I702" i="17"/>
  <c r="C702" i="17"/>
  <c r="L544" i="17"/>
  <c r="M544" i="17"/>
  <c r="N544" i="17"/>
  <c r="O544" i="17"/>
  <c r="P544" i="17"/>
  <c r="K544" i="17"/>
  <c r="E544" i="17"/>
  <c r="F544" i="17"/>
  <c r="G544" i="17"/>
  <c r="H544" i="17"/>
  <c r="I544" i="17"/>
  <c r="D544" i="17"/>
  <c r="J499" i="17"/>
  <c r="C433" i="17"/>
  <c r="K408" i="17"/>
  <c r="L408" i="17"/>
  <c r="M408" i="17"/>
  <c r="N408" i="17"/>
  <c r="O408" i="17"/>
  <c r="P408" i="17"/>
  <c r="J408" i="17"/>
  <c r="K386" i="17"/>
  <c r="L386" i="17"/>
  <c r="M386" i="17"/>
  <c r="N386" i="17"/>
  <c r="O386" i="17"/>
  <c r="P386" i="17"/>
  <c r="J386" i="17"/>
  <c r="D386" i="17"/>
  <c r="E386" i="17"/>
  <c r="F386" i="17"/>
  <c r="G386" i="17"/>
  <c r="H386" i="17"/>
  <c r="I386" i="17"/>
  <c r="C386" i="17"/>
  <c r="K342" i="17"/>
  <c r="L342" i="17"/>
  <c r="M342" i="17"/>
  <c r="N342" i="17"/>
  <c r="O342" i="17"/>
  <c r="P342" i="17"/>
  <c r="J342" i="17"/>
  <c r="D342" i="17"/>
  <c r="E342" i="17"/>
  <c r="F342" i="17"/>
  <c r="G342" i="17"/>
  <c r="H342" i="17"/>
  <c r="I342" i="17"/>
  <c r="C342" i="17"/>
  <c r="D1370" i="17" l="1"/>
  <c r="D1373" i="17"/>
  <c r="H1887" i="17"/>
  <c r="N1885" i="17"/>
  <c r="P1888" i="17"/>
  <c r="E1898" i="17"/>
  <c r="M1899" i="17"/>
  <c r="G1908" i="17"/>
  <c r="G1911" i="17"/>
  <c r="G1898" i="17"/>
  <c r="P1885" i="17"/>
  <c r="N1700" i="17"/>
  <c r="M1892" i="17"/>
  <c r="M1897" i="17"/>
  <c r="O1899" i="17"/>
  <c r="K1885" i="17"/>
  <c r="D1908" i="17"/>
  <c r="P1910" i="17"/>
  <c r="M1887" i="17"/>
  <c r="I1693" i="17"/>
  <c r="M1693" i="17"/>
  <c r="O1696" i="17"/>
  <c r="F1892" i="17"/>
  <c r="F1899" i="17"/>
  <c r="N1887" i="17"/>
  <c r="L1901" i="17"/>
  <c r="E1915" i="17"/>
  <c r="M1910" i="17"/>
  <c r="P1901" i="17"/>
  <c r="I1899" i="17"/>
  <c r="I1915" i="17"/>
  <c r="P1897" i="17"/>
  <c r="G1910" i="17"/>
  <c r="M1915" i="17"/>
  <c r="I1908" i="17"/>
  <c r="I1911" i="17"/>
  <c r="L1910" i="17"/>
  <c r="H1921" i="17"/>
  <c r="P1922" i="17"/>
  <c r="G1887" i="17"/>
  <c r="L1899" i="17"/>
  <c r="O1922" i="17"/>
  <c r="P1892" i="17"/>
  <c r="K1898" i="17"/>
  <c r="G1915" i="17"/>
  <c r="O1915" i="17"/>
  <c r="O1910" i="17"/>
  <c r="E1899" i="17"/>
  <c r="L1887" i="17"/>
  <c r="N1892" i="17"/>
  <c r="N1897" i="17"/>
  <c r="P1899" i="17"/>
  <c r="K1887" i="17"/>
  <c r="L1915" i="17"/>
  <c r="L1892" i="17"/>
  <c r="K1910" i="17"/>
  <c r="K1897" i="17"/>
  <c r="I1898" i="17"/>
  <c r="M1885" i="17"/>
  <c r="O1888" i="17"/>
  <c r="P1893" i="17"/>
  <c r="F1908" i="17"/>
  <c r="F1911" i="17"/>
  <c r="G1921" i="17"/>
  <c r="E1394" i="17"/>
  <c r="O1392" i="17"/>
  <c r="L1885" i="17"/>
  <c r="N1888" i="17"/>
  <c r="O1893" i="17"/>
  <c r="P1898" i="17"/>
  <c r="E1908" i="17"/>
  <c r="E1911" i="17"/>
  <c r="F1921" i="17"/>
  <c r="N1922" i="17"/>
  <c r="I1892" i="17"/>
  <c r="L1888" i="17"/>
  <c r="M1893" i="17"/>
  <c r="N1898" i="17"/>
  <c r="O1901" i="17"/>
  <c r="H1892" i="17"/>
  <c r="H1899" i="17"/>
  <c r="P1887" i="17"/>
  <c r="M1898" i="17"/>
  <c r="N1901" i="17"/>
  <c r="I1910" i="17"/>
  <c r="I1921" i="17"/>
  <c r="G1707" i="17"/>
  <c r="I1887" i="17"/>
  <c r="F1898" i="17"/>
  <c r="O1885" i="17"/>
  <c r="N1899" i="17"/>
  <c r="H1908" i="17"/>
  <c r="H1911" i="17"/>
  <c r="F1887" i="17"/>
  <c r="H1898" i="17"/>
  <c r="M1888" i="17"/>
  <c r="N1893" i="17"/>
  <c r="O1898" i="17"/>
  <c r="D1911" i="17"/>
  <c r="E1921" i="17"/>
  <c r="M1922" i="17"/>
  <c r="D1921" i="17"/>
  <c r="L1922" i="17"/>
  <c r="L1897" i="17"/>
  <c r="K1888" i="17"/>
  <c r="L1893" i="17"/>
  <c r="G1892" i="17"/>
  <c r="G1899" i="17"/>
  <c r="O1887" i="17"/>
  <c r="L1898" i="17"/>
  <c r="M1901" i="17"/>
  <c r="H1910" i="17"/>
  <c r="P1915" i="17"/>
  <c r="E1892" i="17"/>
  <c r="O1892" i="17"/>
  <c r="O1897" i="17"/>
  <c r="K1901" i="17"/>
  <c r="F1910" i="17"/>
  <c r="F1915" i="17"/>
  <c r="N1915" i="17"/>
  <c r="N1910" i="17"/>
  <c r="H1915" i="17"/>
  <c r="I1552" i="17"/>
  <c r="M1553" i="17"/>
  <c r="O1554" i="17"/>
  <c r="E1556" i="17"/>
  <c r="N1557" i="17"/>
  <c r="P1558" i="17"/>
  <c r="I1700" i="17"/>
  <c r="E1707" i="17"/>
  <c r="P1699" i="17"/>
  <c r="M1707" i="17"/>
  <c r="G1562" i="17"/>
  <c r="I1564" i="17"/>
  <c r="M1565" i="17"/>
  <c r="O1566" i="17"/>
  <c r="L1705" i="17"/>
  <c r="N1709" i="17"/>
  <c r="M1701" i="17"/>
  <c r="N1705" i="17"/>
  <c r="P1709" i="17"/>
  <c r="F1723" i="17"/>
  <c r="K1709" i="17"/>
  <c r="L1397" i="17"/>
  <c r="O1398" i="17"/>
  <c r="G1700" i="17"/>
  <c r="H1703" i="17"/>
  <c r="L1695" i="17"/>
  <c r="N1699" i="17"/>
  <c r="O1701" i="17"/>
  <c r="P1705" i="17"/>
  <c r="F1730" i="17"/>
  <c r="K1703" i="17"/>
  <c r="F1703" i="17"/>
  <c r="O1693" i="17"/>
  <c r="L1699" i="17"/>
  <c r="N1696" i="17"/>
  <c r="P1700" i="17"/>
  <c r="K1705" i="17"/>
  <c r="H1726" i="17"/>
  <c r="I1707" i="17"/>
  <c r="M1696" i="17"/>
  <c r="D1693" i="17"/>
  <c r="F1707" i="17"/>
  <c r="O1695" i="17"/>
  <c r="L1700" i="17"/>
  <c r="L1703" i="17"/>
  <c r="N1707" i="17"/>
  <c r="I1730" i="17"/>
  <c r="D1726" i="17"/>
  <c r="E1716" i="17"/>
  <c r="D1707" i="17"/>
  <c r="K1707" i="17"/>
  <c r="H1723" i="17"/>
  <c r="D1730" i="17"/>
  <c r="E1703" i="17"/>
  <c r="N1693" i="17"/>
  <c r="P1696" i="17"/>
  <c r="L1701" i="17"/>
  <c r="M1705" i="17"/>
  <c r="E1723" i="17"/>
  <c r="I1565" i="17"/>
  <c r="I1726" i="17"/>
  <c r="O1703" i="17"/>
  <c r="G1726" i="17"/>
  <c r="H1716" i="17"/>
  <c r="H1707" i="17"/>
  <c r="L1696" i="17"/>
  <c r="N1703" i="17"/>
  <c r="P1707" i="17"/>
  <c r="F1726" i="17"/>
  <c r="G1716" i="17"/>
  <c r="F1700" i="17"/>
  <c r="G1703" i="17"/>
  <c r="P1693" i="17"/>
  <c r="K1695" i="17"/>
  <c r="M1699" i="17"/>
  <c r="N1701" i="17"/>
  <c r="O1705" i="17"/>
  <c r="E1730" i="17"/>
  <c r="G1723" i="17"/>
  <c r="K1699" i="17"/>
  <c r="O1709" i="17"/>
  <c r="D1703" i="17"/>
  <c r="L1693" i="17"/>
  <c r="P1703" i="17"/>
  <c r="M1709" i="17"/>
  <c r="I1716" i="17"/>
  <c r="K1693" i="17"/>
  <c r="O1700" i="17"/>
  <c r="P1695" i="17"/>
  <c r="K1696" i="17"/>
  <c r="M1700" i="17"/>
  <c r="M1703" i="17"/>
  <c r="O1707" i="17"/>
  <c r="E1726" i="17"/>
  <c r="F1716" i="17"/>
  <c r="D1716" i="17"/>
  <c r="H1700" i="17"/>
  <c r="I1703" i="17"/>
  <c r="M1695" i="17"/>
  <c r="O1699" i="17"/>
  <c r="P1701" i="17"/>
  <c r="L1707" i="17"/>
  <c r="G1730" i="17"/>
  <c r="I1723" i="17"/>
  <c r="H1370" i="17"/>
  <c r="H1373" i="17"/>
  <c r="H1375" i="17"/>
  <c r="H1377" i="17"/>
  <c r="G1386" i="17"/>
  <c r="N1372" i="17"/>
  <c r="N1386" i="17"/>
  <c r="P1393" i="17"/>
  <c r="I1397" i="17"/>
  <c r="N1398" i="17"/>
  <c r="P1399" i="17"/>
  <c r="M1552" i="17"/>
  <c r="O1553" i="17"/>
  <c r="E1555" i="17"/>
  <c r="G1556" i="17"/>
  <c r="P1557" i="17"/>
  <c r="F1559" i="17"/>
  <c r="F1560" i="17"/>
  <c r="H1730" i="17"/>
  <c r="L1552" i="17"/>
  <c r="L1553" i="17"/>
  <c r="N1554" i="17"/>
  <c r="P1555" i="17"/>
  <c r="M1557" i="17"/>
  <c r="L1557" i="17"/>
  <c r="G1553" i="17"/>
  <c r="I1554" i="17"/>
  <c r="M1555" i="17"/>
  <c r="M1560" i="17"/>
  <c r="M1568" i="17"/>
  <c r="G1693" i="17"/>
  <c r="K1558" i="17"/>
  <c r="N1695" i="17"/>
  <c r="E1700" i="17"/>
  <c r="L1709" i="17"/>
  <c r="D1382" i="17"/>
  <c r="D1565" i="17"/>
  <c r="D1554" i="17"/>
  <c r="D1566" i="17"/>
  <c r="L1566" i="17"/>
  <c r="H1693" i="17"/>
  <c r="F1693" i="17"/>
  <c r="H1558" i="17"/>
  <c r="E1565" i="17"/>
  <c r="G1566" i="17"/>
  <c r="I1568" i="17"/>
  <c r="E1693" i="17"/>
  <c r="I1556" i="17"/>
  <c r="I1561" i="17"/>
  <c r="K1555" i="17"/>
  <c r="K1564" i="17"/>
  <c r="K1553" i="17"/>
  <c r="L1560" i="17"/>
  <c r="N1561" i="17"/>
  <c r="E1566" i="17"/>
  <c r="H1552" i="17"/>
  <c r="G1552" i="17"/>
  <c r="D1564" i="17"/>
  <c r="F1565" i="17"/>
  <c r="H1566" i="17"/>
  <c r="L1568" i="17"/>
  <c r="P1552" i="17"/>
  <c r="F1554" i="17"/>
  <c r="E1557" i="17"/>
  <c r="G1558" i="17"/>
  <c r="I1559" i="17"/>
  <c r="I1560" i="17"/>
  <c r="L1561" i="17"/>
  <c r="H1563" i="17"/>
  <c r="P1564" i="17"/>
  <c r="F1566" i="17"/>
  <c r="H1568" i="17"/>
  <c r="E1552" i="17"/>
  <c r="D1563" i="17"/>
  <c r="D1568" i="17"/>
  <c r="E1553" i="17"/>
  <c r="G1554" i="17"/>
  <c r="F1557" i="17"/>
  <c r="D1557" i="17"/>
  <c r="K1561" i="17"/>
  <c r="O1564" i="17"/>
  <c r="E1554" i="17"/>
  <c r="I1563" i="17"/>
  <c r="K1565" i="17"/>
  <c r="L1405" i="17"/>
  <c r="D1558" i="17"/>
  <c r="G1561" i="17"/>
  <c r="I1562" i="17"/>
  <c r="M1564" i="17"/>
  <c r="O1565" i="17"/>
  <c r="E1568" i="17"/>
  <c r="G1581" i="17"/>
  <c r="E1559" i="17"/>
  <c r="D1560" i="17"/>
  <c r="F1561" i="17"/>
  <c r="E1581" i="17"/>
  <c r="I1555" i="17"/>
  <c r="D1553" i="17"/>
  <c r="D1556" i="17"/>
  <c r="O1558" i="17"/>
  <c r="P1559" i="17"/>
  <c r="P1560" i="17"/>
  <c r="D1561" i="17"/>
  <c r="F1562" i="17"/>
  <c r="H1564" i="17"/>
  <c r="L1565" i="17"/>
  <c r="N1566" i="17"/>
  <c r="P1568" i="17"/>
  <c r="F1552" i="17"/>
  <c r="I1553" i="17"/>
  <c r="H1553" i="17"/>
  <c r="L1554" i="17"/>
  <c r="N1555" i="17"/>
  <c r="I1557" i="17"/>
  <c r="M1558" i="17"/>
  <c r="N1559" i="17"/>
  <c r="N1560" i="17"/>
  <c r="P1561" i="17"/>
  <c r="E1562" i="17"/>
  <c r="F1564" i="17"/>
  <c r="H1565" i="17"/>
  <c r="M1566" i="17"/>
  <c r="N1568" i="17"/>
  <c r="N1553" i="17"/>
  <c r="D1555" i="17"/>
  <c r="O1557" i="17"/>
  <c r="E1560" i="17"/>
  <c r="H1562" i="17"/>
  <c r="F1581" i="17"/>
  <c r="O1555" i="17"/>
  <c r="O1559" i="17"/>
  <c r="O1560" i="17"/>
  <c r="O1568" i="17"/>
  <c r="D1562" i="17"/>
  <c r="L1564" i="17"/>
  <c r="K1554" i="17"/>
  <c r="H1557" i="17"/>
  <c r="M1559" i="17"/>
  <c r="O1561" i="17"/>
  <c r="E1564" i="17"/>
  <c r="I1566" i="17"/>
  <c r="K1566" i="17"/>
  <c r="E1561" i="17"/>
  <c r="F1553" i="17"/>
  <c r="H1554" i="17"/>
  <c r="L1555" i="17"/>
  <c r="G1557" i="17"/>
  <c r="I1558" i="17"/>
  <c r="L1559" i="17"/>
  <c r="M1561" i="17"/>
  <c r="K1568" i="17"/>
  <c r="K1557" i="17"/>
  <c r="H1555" i="17"/>
  <c r="H1559" i="17"/>
  <c r="H1560" i="17"/>
  <c r="E1403" i="17"/>
  <c r="H1404" i="17"/>
  <c r="M1405" i="17"/>
  <c r="P1406" i="17"/>
  <c r="D1408" i="17"/>
  <c r="N1552" i="17"/>
  <c r="P1553" i="17"/>
  <c r="F1555" i="17"/>
  <c r="H1556" i="17"/>
  <c r="E1558" i="17"/>
  <c r="G1559" i="17"/>
  <c r="G1560" i="17"/>
  <c r="H1561" i="17"/>
  <c r="F1563" i="17"/>
  <c r="N1564" i="17"/>
  <c r="P1565" i="17"/>
  <c r="F1568" i="17"/>
  <c r="H1581" i="17"/>
  <c r="P1566" i="17"/>
  <c r="P1554" i="17"/>
  <c r="G1565" i="17"/>
  <c r="G1563" i="17"/>
  <c r="G1555" i="17"/>
  <c r="N1558" i="17"/>
  <c r="M1554" i="17"/>
  <c r="E1563" i="17"/>
  <c r="L1558" i="17"/>
  <c r="K1383" i="17"/>
  <c r="D1552" i="17"/>
  <c r="D1378" i="17"/>
  <c r="K1552" i="17"/>
  <c r="L1403" i="17"/>
  <c r="D1374" i="17"/>
  <c r="D1376" i="17"/>
  <c r="G1568" i="17"/>
  <c r="G1564" i="17"/>
  <c r="O1552" i="17"/>
  <c r="N1565" i="17"/>
  <c r="F1558" i="17"/>
  <c r="F1556" i="17"/>
  <c r="I1581" i="17"/>
  <c r="D1386" i="17"/>
  <c r="K1404" i="17"/>
  <c r="K1395" i="17"/>
  <c r="F1398" i="17"/>
  <c r="I1399" i="17"/>
  <c r="H1400" i="17"/>
  <c r="H1401" i="17"/>
  <c r="H1402" i="17"/>
  <c r="K1402" i="17"/>
  <c r="M1403" i="17"/>
  <c r="P1404" i="17"/>
  <c r="E1402" i="17"/>
  <c r="P1400" i="17"/>
  <c r="D1403" i="17"/>
  <c r="G1404" i="17"/>
  <c r="O1406" i="17"/>
  <c r="O1393" i="17"/>
  <c r="M1392" i="17"/>
  <c r="P1395" i="17"/>
  <c r="E1396" i="17"/>
  <c r="H1397" i="17"/>
  <c r="M1398" i="17"/>
  <c r="O1399" i="17"/>
  <c r="O1400" i="17"/>
  <c r="O1401" i="17"/>
  <c r="P1402" i="17"/>
  <c r="F1404" i="17"/>
  <c r="H1405" i="17"/>
  <c r="E1400" i="17"/>
  <c r="P1401" i="17"/>
  <c r="K1397" i="17"/>
  <c r="E1382" i="17"/>
  <c r="L1392" i="17"/>
  <c r="K1392" i="17"/>
  <c r="K1398" i="17"/>
  <c r="O1384" i="17"/>
  <c r="L1393" i="17"/>
  <c r="N1394" i="17"/>
  <c r="M1395" i="17"/>
  <c r="P1396" i="17"/>
  <c r="E1397" i="17"/>
  <c r="H1398" i="17"/>
  <c r="L1399" i="17"/>
  <c r="L1401" i="17"/>
  <c r="M1402" i="17"/>
  <c r="O1403" i="17"/>
  <c r="K1386" i="17"/>
  <c r="O1370" i="17"/>
  <c r="P1373" i="17"/>
  <c r="M1378" i="17"/>
  <c r="N1384" i="17"/>
  <c r="I1392" i="17"/>
  <c r="M1394" i="17"/>
  <c r="L1395" i="17"/>
  <c r="O1396" i="17"/>
  <c r="G1398" i="17"/>
  <c r="I1400" i="17"/>
  <c r="I1401" i="17"/>
  <c r="L1402" i="17"/>
  <c r="N1403" i="17"/>
  <c r="D1405" i="17"/>
  <c r="H1406" i="17"/>
  <c r="M1408" i="17"/>
  <c r="G1374" i="17"/>
  <c r="G1376" i="17"/>
  <c r="P1377" i="17"/>
  <c r="K1378" i="17"/>
  <c r="L1384" i="17"/>
  <c r="G1392" i="17"/>
  <c r="I1394" i="17"/>
  <c r="H1395" i="17"/>
  <c r="M1396" i="17"/>
  <c r="P1397" i="17"/>
  <c r="H1399" i="17"/>
  <c r="G1400" i="17"/>
  <c r="G1401" i="17"/>
  <c r="F1374" i="17"/>
  <c r="F1376" i="17"/>
  <c r="O1377" i="17"/>
  <c r="D1372" i="17"/>
  <c r="I1382" i="17"/>
  <c r="I1386" i="17"/>
  <c r="O1383" i="17"/>
  <c r="P1386" i="17"/>
  <c r="D1392" i="17"/>
  <c r="F1394" i="17"/>
  <c r="P1392" i="17"/>
  <c r="E1395" i="17"/>
  <c r="H1396" i="17"/>
  <c r="M1397" i="17"/>
  <c r="P1398" i="17"/>
  <c r="E1399" i="17"/>
  <c r="D1402" i="17"/>
  <c r="F1403" i="17"/>
  <c r="I1404" i="17"/>
  <c r="L1404" i="17"/>
  <c r="N1405" i="17"/>
  <c r="E1408" i="17"/>
  <c r="I1402" i="17"/>
  <c r="K1394" i="17"/>
  <c r="K1408" i="17"/>
  <c r="F1392" i="17"/>
  <c r="H1394" i="17"/>
  <c r="G1395" i="17"/>
  <c r="L1396" i="17"/>
  <c r="O1397" i="17"/>
  <c r="G1399" i="17"/>
  <c r="F1400" i="17"/>
  <c r="F1401" i="17"/>
  <c r="F1402" i="17"/>
  <c r="H1403" i="17"/>
  <c r="N1404" i="17"/>
  <c r="P1405" i="17"/>
  <c r="E1406" i="17"/>
  <c r="G1408" i="17"/>
  <c r="K1396" i="17"/>
  <c r="D1406" i="17"/>
  <c r="I1370" i="17"/>
  <c r="I1373" i="17"/>
  <c r="I1375" i="17"/>
  <c r="I1377" i="17"/>
  <c r="H1382" i="17"/>
  <c r="H1386" i="17"/>
  <c r="N1383" i="17"/>
  <c r="O1386" i="17"/>
  <c r="D1395" i="17"/>
  <c r="G1396" i="17"/>
  <c r="F1373" i="17"/>
  <c r="E1386" i="17"/>
  <c r="L1372" i="17"/>
  <c r="N1376" i="17"/>
  <c r="L1386" i="17"/>
  <c r="N1393" i="17"/>
  <c r="P1394" i="17"/>
  <c r="O1395" i="17"/>
  <c r="G1397" i="17"/>
  <c r="L1398" i="17"/>
  <c r="N1399" i="17"/>
  <c r="N1400" i="17"/>
  <c r="N1401" i="17"/>
  <c r="O1402" i="17"/>
  <c r="E1404" i="17"/>
  <c r="G1405" i="17"/>
  <c r="M1406" i="17"/>
  <c r="P1408" i="17"/>
  <c r="E1370" i="17"/>
  <c r="M1393" i="17"/>
  <c r="O1394" i="17"/>
  <c r="N1395" i="17"/>
  <c r="F1397" i="17"/>
  <c r="I1398" i="17"/>
  <c r="M1399" i="17"/>
  <c r="M1400" i="17"/>
  <c r="M1401" i="17"/>
  <c r="N1402" i="17"/>
  <c r="P1403" i="17"/>
  <c r="D1404" i="17"/>
  <c r="F1405" i="17"/>
  <c r="L1406" i="17"/>
  <c r="O1408" i="17"/>
  <c r="D1394" i="17"/>
  <c r="N1392" i="17"/>
  <c r="F1396" i="17"/>
  <c r="I1405" i="17"/>
  <c r="G1373" i="17"/>
  <c r="G1375" i="17"/>
  <c r="F1386" i="17"/>
  <c r="M1372" i="17"/>
  <c r="O1376" i="17"/>
  <c r="M1386" i="17"/>
  <c r="K1405" i="17"/>
  <c r="N1406" i="17"/>
  <c r="O1372" i="17"/>
  <c r="D1396" i="17"/>
  <c r="F1377" i="17"/>
  <c r="E1373" i="17"/>
  <c r="K1372" i="17"/>
  <c r="I1374" i="17"/>
  <c r="P1370" i="17"/>
  <c r="L1400" i="17"/>
  <c r="E1405" i="17"/>
  <c r="I1406" i="17"/>
  <c r="K1406" i="17"/>
  <c r="N1408" i="17"/>
  <c r="G1384" i="17"/>
  <c r="K1373" i="17"/>
  <c r="K1393" i="17"/>
  <c r="D1397" i="17"/>
  <c r="H1374" i="17"/>
  <c r="H1376" i="17"/>
  <c r="N1370" i="17"/>
  <c r="O1373" i="17"/>
  <c r="L1378" i="17"/>
  <c r="M1384" i="17"/>
  <c r="H1392" i="17"/>
  <c r="L1394" i="17"/>
  <c r="I1395" i="17"/>
  <c r="N1396" i="17"/>
  <c r="G1406" i="17"/>
  <c r="I1408" i="17"/>
  <c r="L1408" i="17"/>
  <c r="N1373" i="17"/>
  <c r="G1402" i="17"/>
  <c r="I1403" i="17"/>
  <c r="O1404" i="17"/>
  <c r="F1406" i="17"/>
  <c r="H1408" i="17"/>
  <c r="G1372" i="17"/>
  <c r="E1398" i="17"/>
  <c r="E1372" i="17"/>
  <c r="E1374" i="17"/>
  <c r="E1376" i="17"/>
  <c r="J1372" i="17"/>
  <c r="N1377" i="17"/>
  <c r="P1383" i="17"/>
  <c r="E1392" i="17"/>
  <c r="G1394" i="17"/>
  <c r="F1395" i="17"/>
  <c r="I1396" i="17"/>
  <c r="N1397" i="17"/>
  <c r="F1399" i="17"/>
  <c r="E1401" i="17"/>
  <c r="G1403" i="17"/>
  <c r="M1404" i="17"/>
  <c r="O1405" i="17"/>
  <c r="F1408" i="17"/>
  <c r="D1384" i="17"/>
  <c r="I1384" i="17"/>
  <c r="G1382" i="17"/>
  <c r="F1375" i="17"/>
  <c r="I1372" i="17"/>
  <c r="G1370" i="17"/>
  <c r="J1370" i="17"/>
  <c r="M1383" i="17"/>
  <c r="M1377" i="17"/>
  <c r="M1373" i="17"/>
  <c r="H1384" i="17"/>
  <c r="F1382" i="17"/>
  <c r="G1377" i="17"/>
  <c r="E1375" i="17"/>
  <c r="H1372" i="17"/>
  <c r="F1370" i="17"/>
  <c r="P1372" i="17"/>
  <c r="L1383" i="17"/>
  <c r="L1377" i="17"/>
  <c r="L1373" i="17"/>
  <c r="F1384" i="17"/>
  <c r="E1377" i="17"/>
  <c r="F1372" i="17"/>
  <c r="P1384" i="17"/>
  <c r="P1378" i="17"/>
  <c r="P1376" i="17"/>
  <c r="J1378" i="17"/>
  <c r="D1398" i="17"/>
  <c r="K1403" i="17"/>
  <c r="E1384" i="17"/>
  <c r="I1376" i="17"/>
  <c r="O1378" i="17"/>
  <c r="N1378" i="17"/>
  <c r="I1378" i="17"/>
  <c r="M1376" i="17"/>
  <c r="H1378" i="17"/>
  <c r="L1376" i="17"/>
  <c r="G1378" i="17"/>
  <c r="K1376" i="17"/>
  <c r="D1375" i="17"/>
  <c r="F1378" i="17"/>
  <c r="E1378" i="17"/>
  <c r="P1106" i="17"/>
  <c r="L1106" i="17"/>
  <c r="M1106" i="17"/>
  <c r="O1040" i="17"/>
  <c r="K1084" i="17"/>
  <c r="I1084" i="17"/>
  <c r="J1106" i="17"/>
  <c r="N1040" i="17"/>
  <c r="M1040" i="17"/>
  <c r="J1084" i="17"/>
  <c r="F1084" i="17"/>
  <c r="C1040" i="17"/>
  <c r="L1040" i="17"/>
  <c r="P1084" i="17"/>
  <c r="H1084" i="17"/>
  <c r="E1084" i="17"/>
  <c r="N1106" i="17"/>
  <c r="F1040" i="17"/>
  <c r="C1084" i="17"/>
  <c r="L1084" i="17"/>
  <c r="E1040" i="17"/>
  <c r="J1040" i="17"/>
  <c r="P1040" i="17"/>
  <c r="G1084" i="17"/>
  <c r="O1106" i="17"/>
  <c r="K1106" i="17"/>
  <c r="I1040" i="17"/>
  <c r="K1040" i="17"/>
  <c r="O1084" i="17"/>
  <c r="D1084" i="17"/>
  <c r="H1040" i="17"/>
  <c r="N1084" i="17"/>
  <c r="D1040" i="17"/>
  <c r="G1040" i="17"/>
  <c r="M1084" i="17"/>
  <c r="K882" i="17"/>
  <c r="M904" i="17"/>
  <c r="E882" i="17"/>
  <c r="D860" i="17"/>
  <c r="D904" i="17"/>
  <c r="J882" i="17"/>
  <c r="I882" i="17"/>
  <c r="F882" i="17"/>
  <c r="J926" i="17"/>
  <c r="N904" i="17"/>
  <c r="O926" i="17"/>
  <c r="J904" i="17"/>
  <c r="F904" i="17"/>
  <c r="N926" i="17"/>
  <c r="L882" i="17"/>
  <c r="E904" i="17"/>
  <c r="M926" i="17"/>
  <c r="L926" i="17"/>
  <c r="M882" i="17"/>
  <c r="C904" i="17"/>
  <c r="L904" i="17"/>
  <c r="K904" i="17"/>
  <c r="H882" i="17"/>
  <c r="H904" i="17"/>
  <c r="D882" i="17"/>
  <c r="G904" i="17"/>
  <c r="P926" i="17"/>
  <c r="I904" i="17"/>
  <c r="N882" i="17"/>
  <c r="P904" i="17"/>
  <c r="K926" i="17"/>
  <c r="O904" i="17"/>
  <c r="C882" i="17"/>
  <c r="P860" i="17"/>
  <c r="G882" i="17"/>
  <c r="P882" i="17"/>
  <c r="O882" i="17"/>
  <c r="F860" i="17"/>
  <c r="K860" i="17"/>
  <c r="H860" i="17"/>
  <c r="J860" i="17"/>
  <c r="G860" i="17"/>
  <c r="O860" i="17"/>
  <c r="E860" i="17"/>
  <c r="N860" i="17"/>
  <c r="M860" i="17"/>
  <c r="C860" i="17"/>
  <c r="L860" i="17"/>
  <c r="I860" i="17"/>
  <c r="P702" i="17"/>
  <c r="L522" i="17"/>
  <c r="N566" i="17"/>
  <c r="M702" i="17"/>
  <c r="N702" i="17"/>
  <c r="O702" i="17"/>
  <c r="K702" i="17"/>
  <c r="H566" i="17"/>
  <c r="O522" i="17"/>
  <c r="L588" i="17"/>
  <c r="L702" i="17"/>
  <c r="F566" i="17"/>
  <c r="O588" i="17"/>
  <c r="N522" i="17"/>
  <c r="K588" i="17"/>
  <c r="P566" i="17"/>
  <c r="H522" i="17"/>
  <c r="L566" i="17"/>
  <c r="G566" i="17"/>
  <c r="K522" i="17"/>
  <c r="E566" i="17"/>
  <c r="K566" i="17"/>
  <c r="G522" i="17"/>
  <c r="D522" i="17"/>
  <c r="P522" i="17"/>
  <c r="D566" i="17"/>
  <c r="M588" i="17"/>
  <c r="M522" i="17"/>
  <c r="O566" i="17"/>
  <c r="M566" i="17"/>
  <c r="E522" i="17"/>
  <c r="P588" i="17"/>
  <c r="N588" i="17"/>
  <c r="F522" i="17"/>
  <c r="I522" i="17"/>
  <c r="I566" i="17"/>
  <c r="E296" i="17" l="1"/>
  <c r="E724" i="17" s="1"/>
  <c r="F296" i="17"/>
  <c r="F724" i="17" s="1"/>
  <c r="G296" i="17"/>
  <c r="G724" i="17" s="1"/>
  <c r="H296" i="17"/>
  <c r="H724" i="17" s="1"/>
  <c r="I296" i="17"/>
  <c r="I724" i="17" s="1"/>
  <c r="C296" i="17"/>
  <c r="C724" i="17" s="1"/>
  <c r="D296" i="17"/>
  <c r="D724" i="17" s="1"/>
  <c r="D250" i="17"/>
  <c r="K746" i="17" s="1"/>
  <c r="E250" i="17"/>
  <c r="L746" i="17" s="1"/>
  <c r="F250" i="17"/>
  <c r="M746" i="17" s="1"/>
  <c r="G250" i="17"/>
  <c r="N746" i="17" s="1"/>
  <c r="H250" i="17"/>
  <c r="O746" i="17" s="1"/>
  <c r="I250" i="17"/>
  <c r="P746" i="17" s="1"/>
  <c r="C250" i="17"/>
  <c r="J746" i="17" s="1"/>
  <c r="D227" i="17"/>
  <c r="E227" i="17"/>
  <c r="F227" i="17"/>
  <c r="G227" i="17"/>
  <c r="H227" i="17"/>
  <c r="I227" i="17"/>
  <c r="C227" i="17"/>
  <c r="D202" i="17"/>
  <c r="E202" i="17"/>
  <c r="F202" i="17"/>
  <c r="G202" i="17"/>
  <c r="H202" i="17"/>
  <c r="I202" i="17"/>
  <c r="C202" i="17"/>
  <c r="I179" i="17"/>
  <c r="H179" i="17"/>
  <c r="G179" i="17"/>
  <c r="D179" i="17"/>
  <c r="E179" i="17"/>
  <c r="F179" i="17"/>
  <c r="D154" i="17"/>
  <c r="E154" i="17"/>
  <c r="F154" i="17"/>
  <c r="G154" i="17"/>
  <c r="H154" i="17"/>
  <c r="I154" i="17"/>
  <c r="C154" i="17"/>
  <c r="D131" i="17"/>
  <c r="E131" i="17"/>
  <c r="F131" i="17"/>
  <c r="G131" i="17"/>
  <c r="H131" i="17"/>
  <c r="I131" i="17"/>
  <c r="C131" i="17"/>
  <c r="D84" i="17"/>
  <c r="K106" i="17" s="1"/>
  <c r="E84" i="17"/>
  <c r="L106" i="17" s="1"/>
  <c r="F84" i="17"/>
  <c r="M106" i="17" s="1"/>
  <c r="G84" i="17"/>
  <c r="H84" i="17"/>
  <c r="I84" i="17"/>
  <c r="P106" i="17" s="1"/>
  <c r="C84" i="17"/>
  <c r="K15" i="17"/>
  <c r="K724" i="17" s="1"/>
  <c r="L15" i="17"/>
  <c r="L724" i="17" s="1"/>
  <c r="M15" i="17"/>
  <c r="M724" i="17" s="1"/>
  <c r="N15" i="17"/>
  <c r="N724" i="17" s="1"/>
  <c r="O15" i="17"/>
  <c r="O724" i="17" s="1"/>
  <c r="P15" i="17"/>
  <c r="P724" i="17" s="1"/>
  <c r="J15" i="17"/>
  <c r="J724" i="17" s="1"/>
  <c r="D15" i="17"/>
  <c r="E15" i="17"/>
  <c r="F15" i="17"/>
  <c r="G15" i="17"/>
  <c r="H15" i="17"/>
  <c r="I15" i="17"/>
  <c r="C15" i="17"/>
  <c r="C366" i="17"/>
  <c r="O2012" i="17" l="1"/>
  <c r="H1989" i="17"/>
  <c r="P2012" i="17"/>
  <c r="I1989" i="17"/>
  <c r="G1989" i="17"/>
  <c r="N2012" i="17"/>
  <c r="M2012" i="17"/>
  <c r="F1989" i="17"/>
  <c r="L2012" i="17"/>
  <c r="E1989" i="17"/>
  <c r="I2012" i="17"/>
  <c r="P1989" i="17"/>
  <c r="H2012" i="17"/>
  <c r="O1989" i="17"/>
  <c r="N1989" i="17"/>
  <c r="G2012" i="17"/>
  <c r="D2012" i="17"/>
  <c r="K1989" i="17"/>
  <c r="K2012" i="17"/>
  <c r="D1989" i="17"/>
  <c r="F2012" i="17"/>
  <c r="M1989" i="17"/>
  <c r="E2012" i="17"/>
  <c r="L1989" i="17"/>
  <c r="I1797" i="17"/>
  <c r="I1820" i="17"/>
  <c r="P1797" i="17"/>
  <c r="E1820" i="17"/>
  <c r="E1797" i="17"/>
  <c r="L1797" i="17"/>
  <c r="D1820" i="17"/>
  <c r="D1797" i="17"/>
  <c r="K1797" i="17"/>
  <c r="H1820" i="17"/>
  <c r="H1797" i="17"/>
  <c r="O1797" i="17"/>
  <c r="G1820" i="17"/>
  <c r="G1797" i="17"/>
  <c r="N1797" i="17"/>
  <c r="F1820" i="17"/>
  <c r="F1797" i="17"/>
  <c r="M1797" i="17"/>
  <c r="J1606" i="17"/>
  <c r="C1606" i="17"/>
  <c r="H1606" i="17"/>
  <c r="O1606" i="17"/>
  <c r="D1606" i="17"/>
  <c r="K1606" i="17"/>
  <c r="I1606" i="17"/>
  <c r="P1606" i="17"/>
  <c r="G1606" i="17"/>
  <c r="N1606" i="17"/>
  <c r="F1606" i="17"/>
  <c r="M1606" i="17"/>
  <c r="L1606" i="17"/>
  <c r="E1606" i="17"/>
  <c r="K1468" i="17"/>
  <c r="D1468" i="17"/>
  <c r="J1468" i="17"/>
  <c r="C1468" i="17"/>
  <c r="P1468" i="17"/>
  <c r="I1468" i="17"/>
  <c r="H1468" i="17"/>
  <c r="O1468" i="17"/>
  <c r="N1468" i="17"/>
  <c r="G1468" i="17"/>
  <c r="F1468" i="17"/>
  <c r="M1468" i="17"/>
  <c r="E1468" i="17"/>
  <c r="L1468" i="17"/>
  <c r="J1446" i="17"/>
  <c r="C1446" i="17"/>
  <c r="I1446" i="17"/>
  <c r="P1446" i="17"/>
  <c r="H1446" i="17"/>
  <c r="O1446" i="17"/>
  <c r="F1446" i="17"/>
  <c r="M1446" i="17"/>
  <c r="G1446" i="17"/>
  <c r="N1446" i="17"/>
  <c r="E1446" i="17"/>
  <c r="L1446" i="17"/>
  <c r="K1446" i="17"/>
  <c r="D1446" i="17"/>
  <c r="C1447" i="17"/>
  <c r="I746" i="17"/>
  <c r="I1264" i="17"/>
  <c r="P1286" i="17"/>
  <c r="P1242" i="17"/>
  <c r="I1242" i="17"/>
  <c r="P1220" i="17"/>
  <c r="P1264" i="17"/>
  <c r="I1220" i="17"/>
  <c r="H746" i="17"/>
  <c r="H1242" i="17"/>
  <c r="H1264" i="17"/>
  <c r="O1220" i="17"/>
  <c r="O1242" i="17"/>
  <c r="O1286" i="17"/>
  <c r="O1264" i="17"/>
  <c r="H1220" i="17"/>
  <c r="F746" i="17"/>
  <c r="F1242" i="17"/>
  <c r="F1220" i="17"/>
  <c r="F1264" i="17"/>
  <c r="M1220" i="17"/>
  <c r="M1264" i="17"/>
  <c r="M1242" i="17"/>
  <c r="M1286" i="17"/>
  <c r="E746" i="17"/>
  <c r="L1264" i="17"/>
  <c r="E1242" i="17"/>
  <c r="E1220" i="17"/>
  <c r="L1286" i="17"/>
  <c r="L1220" i="17"/>
  <c r="L1242" i="17"/>
  <c r="E1264" i="17"/>
  <c r="D746" i="17"/>
  <c r="D1220" i="17"/>
  <c r="D1264" i="17"/>
  <c r="K1264" i="17"/>
  <c r="K1242" i="17"/>
  <c r="K1220" i="17"/>
  <c r="D1242" i="17"/>
  <c r="K1286" i="17"/>
  <c r="C746" i="17"/>
  <c r="J1286" i="17"/>
  <c r="C1264" i="17"/>
  <c r="J1242" i="17"/>
  <c r="J1220" i="17"/>
  <c r="J1264" i="17"/>
  <c r="C1242" i="17"/>
  <c r="C1220" i="17"/>
  <c r="G746" i="17"/>
  <c r="G1242" i="17"/>
  <c r="G1220" i="17"/>
  <c r="G1264" i="17"/>
  <c r="N1286" i="17"/>
  <c r="N1220" i="17"/>
  <c r="N1242" i="17"/>
  <c r="N1264" i="17"/>
  <c r="I1174" i="17"/>
  <c r="I1130" i="17"/>
  <c r="P1174" i="17"/>
  <c r="I1152" i="17"/>
  <c r="P1196" i="17"/>
  <c r="P1130" i="17"/>
  <c r="P1152" i="17"/>
  <c r="O1152" i="17"/>
  <c r="O1130" i="17"/>
  <c r="H1174" i="17"/>
  <c r="H1152" i="17"/>
  <c r="O1196" i="17"/>
  <c r="O1174" i="17"/>
  <c r="H1130" i="17"/>
  <c r="M1130" i="17"/>
  <c r="M1152" i="17"/>
  <c r="F1174" i="17"/>
  <c r="F1130" i="17"/>
  <c r="F1152" i="17"/>
  <c r="M1196" i="17"/>
  <c r="M1174" i="17"/>
  <c r="K1196" i="17"/>
  <c r="D1130" i="17"/>
  <c r="K1130" i="17"/>
  <c r="K1152" i="17"/>
  <c r="D1174" i="17"/>
  <c r="D1152" i="17"/>
  <c r="K1174" i="17"/>
  <c r="N1152" i="17"/>
  <c r="N1196" i="17"/>
  <c r="G1174" i="17"/>
  <c r="N1174" i="17"/>
  <c r="G1152" i="17"/>
  <c r="N1130" i="17"/>
  <c r="G1130" i="17"/>
  <c r="L1196" i="17"/>
  <c r="E1174" i="17"/>
  <c r="L1130" i="17"/>
  <c r="L1174" i="17"/>
  <c r="E1130" i="17"/>
  <c r="E1152" i="17"/>
  <c r="L1152" i="17"/>
  <c r="J1174" i="17"/>
  <c r="C1130" i="17"/>
  <c r="J1196" i="17"/>
  <c r="C1152" i="17"/>
  <c r="J1130" i="17"/>
  <c r="J1152" i="17"/>
  <c r="C1174" i="17"/>
  <c r="C950" i="17"/>
  <c r="C972" i="17"/>
  <c r="C994" i="17"/>
  <c r="P950" i="17"/>
  <c r="I950" i="17"/>
  <c r="I994" i="17"/>
  <c r="I972" i="17"/>
  <c r="P972" i="17"/>
  <c r="P1016" i="17"/>
  <c r="P994" i="17"/>
  <c r="H950" i="17"/>
  <c r="O972" i="17"/>
  <c r="O1016" i="17"/>
  <c r="O994" i="17"/>
  <c r="O950" i="17"/>
  <c r="H972" i="17"/>
  <c r="H994" i="17"/>
  <c r="N994" i="17"/>
  <c r="G994" i="17"/>
  <c r="N972" i="17"/>
  <c r="G950" i="17"/>
  <c r="G972" i="17"/>
  <c r="N950" i="17"/>
  <c r="N1016" i="17"/>
  <c r="M972" i="17"/>
  <c r="F950" i="17"/>
  <c r="F972" i="17"/>
  <c r="F994" i="17"/>
  <c r="M994" i="17"/>
  <c r="M950" i="17"/>
  <c r="M1016" i="17"/>
  <c r="E972" i="17"/>
  <c r="L972" i="17"/>
  <c r="L950" i="17"/>
  <c r="L1016" i="17"/>
  <c r="L994" i="17"/>
  <c r="E950" i="17"/>
  <c r="E994" i="17"/>
  <c r="K972" i="17"/>
  <c r="K950" i="17"/>
  <c r="D972" i="17"/>
  <c r="D994" i="17"/>
  <c r="K994" i="17"/>
  <c r="K1016" i="17"/>
  <c r="D950" i="17"/>
  <c r="O634" i="17"/>
  <c r="O612" i="17"/>
  <c r="H612" i="17"/>
  <c r="H634" i="17"/>
  <c r="O656" i="17"/>
  <c r="H656" i="17"/>
  <c r="O678" i="17"/>
  <c r="N179" i="17"/>
  <c r="N634" i="17"/>
  <c r="N612" i="17"/>
  <c r="N678" i="17"/>
  <c r="G634" i="17"/>
  <c r="G612" i="17"/>
  <c r="N656" i="17"/>
  <c r="G656" i="17"/>
  <c r="J634" i="17"/>
  <c r="C634" i="17"/>
  <c r="J612" i="17"/>
  <c r="J656" i="17"/>
  <c r="C656" i="17"/>
  <c r="C612" i="17"/>
  <c r="J678" i="17"/>
  <c r="P634" i="17"/>
  <c r="I634" i="17"/>
  <c r="I612" i="17"/>
  <c r="P678" i="17"/>
  <c r="I656" i="17"/>
  <c r="P612" i="17"/>
  <c r="P656" i="17"/>
  <c r="F634" i="17"/>
  <c r="M634" i="17"/>
  <c r="F656" i="17"/>
  <c r="M678" i="17"/>
  <c r="F612" i="17"/>
  <c r="M656" i="17"/>
  <c r="M612" i="17"/>
  <c r="E656" i="17"/>
  <c r="E634" i="17"/>
  <c r="L634" i="17"/>
  <c r="L656" i="17"/>
  <c r="L612" i="17"/>
  <c r="L678" i="17"/>
  <c r="E612" i="17"/>
  <c r="K634" i="17"/>
  <c r="D634" i="17"/>
  <c r="D656" i="17"/>
  <c r="K656" i="17"/>
  <c r="K678" i="17"/>
  <c r="K612" i="17"/>
  <c r="D612" i="17"/>
  <c r="D454" i="17"/>
  <c r="K454" i="17"/>
  <c r="D476" i="17"/>
  <c r="K498" i="17"/>
  <c r="K432" i="17"/>
  <c r="K476" i="17"/>
  <c r="D432" i="17"/>
  <c r="J296" i="17"/>
  <c r="C476" i="17"/>
  <c r="J498" i="17"/>
  <c r="C454" i="17"/>
  <c r="C432" i="17"/>
  <c r="J454" i="17"/>
  <c r="J432" i="17"/>
  <c r="J476" i="17"/>
  <c r="I476" i="17"/>
  <c r="P498" i="17"/>
  <c r="I454" i="17"/>
  <c r="P454" i="17"/>
  <c r="P476" i="17"/>
  <c r="I432" i="17"/>
  <c r="P432" i="17"/>
  <c r="H454" i="17"/>
  <c r="O498" i="17"/>
  <c r="O454" i="17"/>
  <c r="H476" i="17"/>
  <c r="H432" i="17"/>
  <c r="O432" i="17"/>
  <c r="O476" i="17"/>
  <c r="L84" i="17"/>
  <c r="G454" i="17"/>
  <c r="N498" i="17"/>
  <c r="N454" i="17"/>
  <c r="G432" i="17"/>
  <c r="N432" i="17"/>
  <c r="N476" i="17"/>
  <c r="G476" i="17"/>
  <c r="F454" i="17"/>
  <c r="M454" i="17"/>
  <c r="F476" i="17"/>
  <c r="M498" i="17"/>
  <c r="M476" i="17"/>
  <c r="M432" i="17"/>
  <c r="F432" i="17"/>
  <c r="E454" i="17"/>
  <c r="L476" i="17"/>
  <c r="L454" i="17"/>
  <c r="L432" i="17"/>
  <c r="E476" i="17"/>
  <c r="E432" i="17"/>
  <c r="L498" i="17"/>
  <c r="K296" i="17"/>
  <c r="P318" i="17"/>
  <c r="H318" i="17"/>
  <c r="P296" i="17"/>
  <c r="O318" i="17"/>
  <c r="F318" i="17"/>
  <c r="L318" i="17"/>
  <c r="O296" i="17"/>
  <c r="L296" i="17"/>
  <c r="J250" i="17"/>
  <c r="E318" i="17"/>
  <c r="D318" i="17"/>
  <c r="K318" i="17"/>
  <c r="I272" i="17"/>
  <c r="I318" i="17"/>
  <c r="G318" i="17"/>
  <c r="D272" i="17"/>
  <c r="K131" i="17"/>
  <c r="N296" i="17"/>
  <c r="N318" i="17"/>
  <c r="M296" i="17"/>
  <c r="M318" i="17"/>
  <c r="C318" i="17"/>
  <c r="J318" i="17"/>
  <c r="G272" i="17"/>
  <c r="O202" i="17"/>
  <c r="C272" i="17"/>
  <c r="M202" i="17"/>
  <c r="H272" i="17"/>
  <c r="K250" i="17"/>
  <c r="M250" i="17"/>
  <c r="L250" i="17"/>
  <c r="O227" i="17"/>
  <c r="N250" i="17"/>
  <c r="J227" i="17"/>
  <c r="P227" i="17"/>
  <c r="M227" i="17"/>
  <c r="O179" i="17"/>
  <c r="K227" i="17"/>
  <c r="F272" i="17"/>
  <c r="P250" i="17"/>
  <c r="E272" i="17"/>
  <c r="O250" i="17"/>
  <c r="N227" i="17"/>
  <c r="K202" i="17"/>
  <c r="M131" i="17"/>
  <c r="L179" i="17"/>
  <c r="M179" i="17"/>
  <c r="L227" i="17"/>
  <c r="L131" i="17"/>
  <c r="J202" i="17"/>
  <c r="P154" i="17"/>
  <c r="N154" i="17"/>
  <c r="O154" i="17"/>
  <c r="P202" i="17"/>
  <c r="L202" i="17"/>
  <c r="N202" i="17"/>
  <c r="P179" i="17"/>
  <c r="J179" i="17"/>
  <c r="K179" i="17"/>
  <c r="M154" i="17"/>
  <c r="L154" i="17"/>
  <c r="J154" i="17"/>
  <c r="K154" i="17"/>
  <c r="G106" i="17"/>
  <c r="J131" i="17"/>
  <c r="H106" i="17"/>
  <c r="P131" i="17"/>
  <c r="O131" i="17"/>
  <c r="N131" i="17"/>
  <c r="I106" i="17"/>
  <c r="P84" i="17"/>
  <c r="E106" i="17"/>
  <c r="F106" i="17"/>
  <c r="D106" i="17"/>
  <c r="J84" i="17"/>
  <c r="J106" i="17"/>
  <c r="O84" i="17"/>
  <c r="G38" i="17"/>
  <c r="K84" i="17"/>
  <c r="C38" i="17"/>
  <c r="M84" i="17"/>
  <c r="O106" i="17"/>
  <c r="N84" i="17"/>
  <c r="N106" i="17"/>
  <c r="C106" i="17"/>
  <c r="I38" i="17"/>
  <c r="H38" i="17"/>
  <c r="F38" i="17"/>
  <c r="E38" i="17"/>
  <c r="D38" i="17"/>
  <c r="J1107" i="17"/>
  <c r="J1109" i="17"/>
  <c r="K1109" i="17"/>
  <c r="L1109" i="17"/>
  <c r="M1109" i="17"/>
  <c r="N1109" i="17"/>
  <c r="O1109" i="17"/>
  <c r="P1109" i="17"/>
  <c r="J1087" i="17"/>
  <c r="K1087" i="17"/>
  <c r="L1087" i="17"/>
  <c r="M1087" i="17"/>
  <c r="N1087" i="17"/>
  <c r="O1087" i="17"/>
  <c r="P1087" i="17"/>
  <c r="C1087" i="17"/>
  <c r="D1087" i="17"/>
  <c r="E1087" i="17"/>
  <c r="F1087" i="17"/>
  <c r="G1087" i="17"/>
  <c r="H1087" i="17"/>
  <c r="I1087" i="17"/>
  <c r="J1055" i="17"/>
  <c r="K1055" i="17"/>
  <c r="L1055" i="17"/>
  <c r="M1055" i="17"/>
  <c r="N1055" i="17"/>
  <c r="O1055" i="17"/>
  <c r="P1055" i="17"/>
  <c r="J1058" i="17"/>
  <c r="K1058" i="17"/>
  <c r="L1058" i="17"/>
  <c r="M1058" i="17"/>
  <c r="N1058" i="17"/>
  <c r="O1058" i="17"/>
  <c r="P1058" i="17"/>
  <c r="J1059" i="17"/>
  <c r="K1059" i="17"/>
  <c r="L1059" i="17"/>
  <c r="M1059" i="17"/>
  <c r="N1059" i="17"/>
  <c r="O1059" i="17"/>
  <c r="P1059" i="17"/>
  <c r="J1060" i="17"/>
  <c r="K1060" i="17"/>
  <c r="L1060" i="17"/>
  <c r="M1060" i="17"/>
  <c r="N1060" i="17"/>
  <c r="O1060" i="17"/>
  <c r="P1060" i="17"/>
  <c r="J1063" i="17"/>
  <c r="K1063" i="17"/>
  <c r="L1063" i="17"/>
  <c r="M1063" i="17"/>
  <c r="N1063" i="17"/>
  <c r="O1063" i="17"/>
  <c r="P1063" i="17"/>
  <c r="J1064" i="17"/>
  <c r="K1064" i="17"/>
  <c r="L1064" i="17"/>
  <c r="M1064" i="17"/>
  <c r="N1064" i="17"/>
  <c r="O1064" i="17"/>
  <c r="P1064" i="17"/>
  <c r="J1065" i="17"/>
  <c r="K1065" i="17"/>
  <c r="L1065" i="17"/>
  <c r="M1065" i="17"/>
  <c r="N1065" i="17"/>
  <c r="O1065" i="17"/>
  <c r="P1065" i="17"/>
  <c r="J1066" i="17"/>
  <c r="K1066" i="17"/>
  <c r="L1066" i="17"/>
  <c r="M1066" i="17"/>
  <c r="N1066" i="17"/>
  <c r="O1066" i="17"/>
  <c r="P1066" i="17"/>
  <c r="J1067" i="17"/>
  <c r="K1067" i="17"/>
  <c r="L1067" i="17"/>
  <c r="M1067" i="17"/>
  <c r="N1067" i="17"/>
  <c r="O1067" i="17"/>
  <c r="P1067" i="17"/>
  <c r="J1069" i="17"/>
  <c r="K1069" i="17"/>
  <c r="L1069" i="17"/>
  <c r="M1069" i="17"/>
  <c r="N1069" i="17"/>
  <c r="O1069" i="17"/>
  <c r="P1069" i="17"/>
  <c r="C1061" i="17"/>
  <c r="C1063" i="17"/>
  <c r="C1065" i="17"/>
  <c r="J1034" i="17"/>
  <c r="K1034" i="17"/>
  <c r="L1034" i="17"/>
  <c r="M1034" i="17"/>
  <c r="N1034" i="17"/>
  <c r="O1034" i="17"/>
  <c r="P1034" i="17"/>
  <c r="J1036" i="17"/>
  <c r="K1036" i="17"/>
  <c r="L1036" i="17"/>
  <c r="M1036" i="17"/>
  <c r="N1036" i="17"/>
  <c r="O1036" i="17"/>
  <c r="P1036" i="17"/>
  <c r="J1039" i="17"/>
  <c r="K1039" i="17"/>
  <c r="L1039" i="17"/>
  <c r="M1039" i="17"/>
  <c r="N1039" i="17"/>
  <c r="O1039" i="17"/>
  <c r="P1039" i="17"/>
  <c r="J1042" i="17"/>
  <c r="K1042" i="17"/>
  <c r="L1042" i="17"/>
  <c r="M1042" i="17"/>
  <c r="N1042" i="17"/>
  <c r="O1042" i="17"/>
  <c r="P1042" i="17"/>
  <c r="J1046" i="17"/>
  <c r="K1046" i="17"/>
  <c r="L1046" i="17"/>
  <c r="M1046" i="17"/>
  <c r="N1046" i="17"/>
  <c r="O1046" i="17"/>
  <c r="P1046" i="17"/>
  <c r="C1034" i="17"/>
  <c r="D1034" i="17"/>
  <c r="E1034" i="17"/>
  <c r="F1034" i="17"/>
  <c r="G1034" i="17"/>
  <c r="H1034" i="17"/>
  <c r="C1039" i="17"/>
  <c r="C1041" i="17"/>
  <c r="C1043" i="17"/>
  <c r="I1034" i="17"/>
  <c r="J927" i="17"/>
  <c r="C905" i="17"/>
  <c r="J883" i="17"/>
  <c r="K828" i="17"/>
  <c r="L828" i="17"/>
  <c r="M828" i="17"/>
  <c r="N828" i="17"/>
  <c r="O828" i="17"/>
  <c r="P828" i="17"/>
  <c r="J828" i="17"/>
  <c r="K829" i="17"/>
  <c r="L829" i="17"/>
  <c r="M829" i="17"/>
  <c r="N829" i="17"/>
  <c r="O829" i="17"/>
  <c r="P829" i="17"/>
  <c r="J829" i="17"/>
  <c r="K830" i="17"/>
  <c r="L830" i="17"/>
  <c r="M830" i="17"/>
  <c r="N830" i="17"/>
  <c r="O830" i="17"/>
  <c r="P830" i="17"/>
  <c r="J830" i="17"/>
  <c r="K831" i="17"/>
  <c r="L831" i="17"/>
  <c r="M831" i="17"/>
  <c r="N831" i="17"/>
  <c r="O831" i="17"/>
  <c r="P831" i="17"/>
  <c r="J831" i="17"/>
  <c r="K832" i="17"/>
  <c r="L832" i="17"/>
  <c r="M832" i="17"/>
  <c r="N832" i="17"/>
  <c r="O832" i="17"/>
  <c r="P832" i="17"/>
  <c r="J832" i="17"/>
  <c r="K833" i="17"/>
  <c r="L833" i="17"/>
  <c r="M833" i="17"/>
  <c r="N833" i="17"/>
  <c r="O833" i="17"/>
  <c r="P833" i="17"/>
  <c r="J833" i="17"/>
  <c r="K834" i="17"/>
  <c r="L834" i="17"/>
  <c r="M834" i="17"/>
  <c r="N834" i="17"/>
  <c r="O834" i="17"/>
  <c r="P834" i="17"/>
  <c r="J834" i="17"/>
  <c r="L837" i="17"/>
  <c r="L1107" i="17" s="1"/>
  <c r="M837" i="17"/>
  <c r="M1107" i="17" s="1"/>
  <c r="N837" i="17"/>
  <c r="N1107" i="17" s="1"/>
  <c r="O837" i="17"/>
  <c r="O1107" i="17" s="1"/>
  <c r="P837" i="17"/>
  <c r="P1107" i="17" s="1"/>
  <c r="K837" i="17"/>
  <c r="K1107" i="17" s="1"/>
  <c r="O838" i="17"/>
  <c r="P838" i="17"/>
  <c r="N838" i="17"/>
  <c r="K840" i="17"/>
  <c r="L840" i="17"/>
  <c r="M840" i="17"/>
  <c r="N840" i="17"/>
  <c r="O840" i="17"/>
  <c r="P840" i="17"/>
  <c r="J840" i="17"/>
  <c r="K841" i="17"/>
  <c r="L841" i="17"/>
  <c r="M841" i="17"/>
  <c r="N841" i="17"/>
  <c r="O841" i="17"/>
  <c r="P841" i="17"/>
  <c r="J841" i="17"/>
  <c r="L842" i="17"/>
  <c r="M842" i="17"/>
  <c r="N842" i="17"/>
  <c r="O842" i="17"/>
  <c r="P842" i="17"/>
  <c r="K842" i="17"/>
  <c r="K843" i="17"/>
  <c r="L843" i="17"/>
  <c r="M843" i="17"/>
  <c r="N843" i="17"/>
  <c r="O843" i="17"/>
  <c r="P843" i="17"/>
  <c r="J843" i="17"/>
  <c r="K844" i="17"/>
  <c r="L844" i="17"/>
  <c r="M844" i="17"/>
  <c r="N844" i="17"/>
  <c r="O844" i="17"/>
  <c r="P844" i="17"/>
  <c r="J844" i="17"/>
  <c r="C806" i="17"/>
  <c r="K822" i="17"/>
  <c r="L822" i="17"/>
  <c r="M822" i="17"/>
  <c r="N822" i="17"/>
  <c r="O822" i="17"/>
  <c r="P822" i="17"/>
  <c r="J822" i="17"/>
  <c r="D822" i="17"/>
  <c r="E822" i="17"/>
  <c r="F822" i="17"/>
  <c r="G822" i="17"/>
  <c r="H822" i="17"/>
  <c r="I822" i="17"/>
  <c r="C822" i="17"/>
  <c r="K821" i="17"/>
  <c r="L821" i="17"/>
  <c r="M821" i="17"/>
  <c r="N821" i="17"/>
  <c r="O821" i="17"/>
  <c r="P821" i="17"/>
  <c r="J821" i="17"/>
  <c r="D821" i="17"/>
  <c r="E821" i="17"/>
  <c r="F821" i="17"/>
  <c r="G821" i="17"/>
  <c r="H821" i="17"/>
  <c r="I821" i="17"/>
  <c r="C821" i="17"/>
  <c r="L820" i="17"/>
  <c r="M820" i="17"/>
  <c r="N820" i="17"/>
  <c r="O820" i="17"/>
  <c r="P820" i="17"/>
  <c r="K820" i="17"/>
  <c r="E820" i="17"/>
  <c r="F820" i="17"/>
  <c r="G820" i="17"/>
  <c r="H820" i="17"/>
  <c r="I820" i="17"/>
  <c r="D820" i="17"/>
  <c r="K819" i="17"/>
  <c r="L819" i="17"/>
  <c r="M819" i="17"/>
  <c r="N819" i="17"/>
  <c r="O819" i="17"/>
  <c r="P819" i="17"/>
  <c r="J819" i="17"/>
  <c r="E819" i="17"/>
  <c r="F819" i="17"/>
  <c r="G819" i="17"/>
  <c r="H819" i="17"/>
  <c r="I819" i="17"/>
  <c r="D819" i="17"/>
  <c r="C819" i="17"/>
  <c r="C818" i="17"/>
  <c r="K818" i="17"/>
  <c r="L818" i="17"/>
  <c r="M818" i="17"/>
  <c r="N818" i="17"/>
  <c r="O818" i="17"/>
  <c r="P818" i="17"/>
  <c r="J818" i="17"/>
  <c r="D818" i="17"/>
  <c r="E818" i="17"/>
  <c r="F818" i="17"/>
  <c r="G818" i="17"/>
  <c r="H818" i="17"/>
  <c r="I818" i="17"/>
  <c r="O816" i="17"/>
  <c r="P816" i="17"/>
  <c r="N816" i="17"/>
  <c r="D816" i="17"/>
  <c r="E816" i="17"/>
  <c r="F816" i="17"/>
  <c r="G816" i="17"/>
  <c r="H816" i="17"/>
  <c r="I816" i="17"/>
  <c r="C816" i="17"/>
  <c r="J813" i="17"/>
  <c r="K815" i="17"/>
  <c r="K1085" i="17" s="1"/>
  <c r="L815" i="17"/>
  <c r="L1085" i="17" s="1"/>
  <c r="M815" i="17"/>
  <c r="M1085" i="17" s="1"/>
  <c r="N815" i="17"/>
  <c r="N1085" i="17" s="1"/>
  <c r="O815" i="17"/>
  <c r="O1085" i="17" s="1"/>
  <c r="P815" i="17"/>
  <c r="P1085" i="17" s="1"/>
  <c r="J815" i="17"/>
  <c r="J1085" i="17" s="1"/>
  <c r="E815" i="17"/>
  <c r="F815" i="17"/>
  <c r="G815" i="17"/>
  <c r="H815" i="17"/>
  <c r="I815" i="17"/>
  <c r="D815" i="17"/>
  <c r="K812" i="17"/>
  <c r="L812" i="17"/>
  <c r="M812" i="17"/>
  <c r="N812" i="17"/>
  <c r="O812" i="17"/>
  <c r="P812" i="17"/>
  <c r="J812" i="17"/>
  <c r="D812" i="17"/>
  <c r="E812" i="17"/>
  <c r="F812" i="17"/>
  <c r="G812" i="17"/>
  <c r="H812" i="17"/>
  <c r="I812" i="17"/>
  <c r="C812" i="17"/>
  <c r="K811" i="17"/>
  <c r="L811" i="17"/>
  <c r="M811" i="17"/>
  <c r="N811" i="17"/>
  <c r="O811" i="17"/>
  <c r="P811" i="17"/>
  <c r="J811" i="17"/>
  <c r="D811" i="17"/>
  <c r="E811" i="17"/>
  <c r="F811" i="17"/>
  <c r="G811" i="17"/>
  <c r="H811" i="17"/>
  <c r="I811" i="17"/>
  <c r="C811" i="17"/>
  <c r="K810" i="17"/>
  <c r="L810" i="17"/>
  <c r="M810" i="17"/>
  <c r="N810" i="17"/>
  <c r="O810" i="17"/>
  <c r="P810" i="17"/>
  <c r="J810" i="17"/>
  <c r="D810" i="17"/>
  <c r="E810" i="17"/>
  <c r="F810" i="17"/>
  <c r="G810" i="17"/>
  <c r="H810" i="17"/>
  <c r="I810" i="17"/>
  <c r="C810" i="17"/>
  <c r="K809" i="17"/>
  <c r="L809" i="17"/>
  <c r="M809" i="17"/>
  <c r="N809" i="17"/>
  <c r="O809" i="17"/>
  <c r="P809" i="17"/>
  <c r="J809" i="17"/>
  <c r="D809" i="17"/>
  <c r="E809" i="17"/>
  <c r="F809" i="17"/>
  <c r="G809" i="17"/>
  <c r="H809" i="17"/>
  <c r="I809" i="17"/>
  <c r="C809" i="17"/>
  <c r="K808" i="17"/>
  <c r="L808" i="17"/>
  <c r="M808" i="17"/>
  <c r="N808" i="17"/>
  <c r="O808" i="17"/>
  <c r="P808" i="17"/>
  <c r="J808" i="17"/>
  <c r="D808" i="17"/>
  <c r="E808" i="17"/>
  <c r="F808" i="17"/>
  <c r="G808" i="17"/>
  <c r="H808" i="17"/>
  <c r="I808" i="17"/>
  <c r="C808" i="17"/>
  <c r="P807" i="17"/>
  <c r="K807" i="17"/>
  <c r="L807" i="17"/>
  <c r="M807" i="17"/>
  <c r="N807" i="17"/>
  <c r="O807" i="17"/>
  <c r="J807" i="17"/>
  <c r="D807" i="17"/>
  <c r="E807" i="17"/>
  <c r="F807" i="17"/>
  <c r="G807" i="17"/>
  <c r="H807" i="17"/>
  <c r="I807" i="17"/>
  <c r="C807" i="17"/>
  <c r="K806" i="17"/>
  <c r="L806" i="17"/>
  <c r="M806" i="17"/>
  <c r="N806" i="17"/>
  <c r="O806" i="17"/>
  <c r="P806" i="17"/>
  <c r="J806" i="17"/>
  <c r="D806" i="17"/>
  <c r="E806" i="17"/>
  <c r="F806" i="17"/>
  <c r="G806" i="17"/>
  <c r="H806" i="17"/>
  <c r="I806" i="17"/>
  <c r="O784" i="17"/>
  <c r="P784" i="17"/>
  <c r="M784" i="17"/>
  <c r="N784" i="17"/>
  <c r="L784" i="17"/>
  <c r="L786" i="17"/>
  <c r="M786" i="17"/>
  <c r="N786" i="17"/>
  <c r="O786" i="17"/>
  <c r="P786" i="17"/>
  <c r="K786" i="17"/>
  <c r="J786" i="17"/>
  <c r="K787" i="17"/>
  <c r="L787" i="17"/>
  <c r="M787" i="17"/>
  <c r="N787" i="17"/>
  <c r="O787" i="17"/>
  <c r="P787" i="17"/>
  <c r="J787" i="17"/>
  <c r="L798" i="17"/>
  <c r="M798" i="17"/>
  <c r="N798" i="17"/>
  <c r="O798" i="17"/>
  <c r="P798" i="17"/>
  <c r="K798" i="17"/>
  <c r="J798" i="17"/>
  <c r="K800" i="17"/>
  <c r="L800" i="17"/>
  <c r="M800" i="17"/>
  <c r="N800" i="17"/>
  <c r="O800" i="17"/>
  <c r="P800" i="17"/>
  <c r="J800" i="17"/>
  <c r="D800" i="17"/>
  <c r="E800" i="17"/>
  <c r="F800" i="17"/>
  <c r="G800" i="17"/>
  <c r="H800" i="17"/>
  <c r="I800" i="17"/>
  <c r="C800" i="17"/>
  <c r="G799" i="17"/>
  <c r="H799" i="17"/>
  <c r="I799" i="17"/>
  <c r="D799" i="17"/>
  <c r="E799" i="17"/>
  <c r="F799" i="17"/>
  <c r="C799" i="17"/>
  <c r="D798" i="17"/>
  <c r="E798" i="17"/>
  <c r="F798" i="17"/>
  <c r="G798" i="17"/>
  <c r="H798" i="17"/>
  <c r="I798" i="17"/>
  <c r="C798" i="17"/>
  <c r="D797" i="17"/>
  <c r="E797" i="17"/>
  <c r="F797" i="17"/>
  <c r="G797" i="17"/>
  <c r="H797" i="17"/>
  <c r="I797" i="17"/>
  <c r="C797" i="17"/>
  <c r="I796" i="17"/>
  <c r="D796" i="17"/>
  <c r="E796" i="17"/>
  <c r="F796" i="17"/>
  <c r="G796" i="17"/>
  <c r="H796" i="17"/>
  <c r="C796" i="17"/>
  <c r="E795" i="17"/>
  <c r="F795" i="17"/>
  <c r="G795" i="17"/>
  <c r="H795" i="17"/>
  <c r="I795" i="17"/>
  <c r="D795" i="17"/>
  <c r="D794" i="17"/>
  <c r="E794" i="17"/>
  <c r="F794" i="17"/>
  <c r="G794" i="17"/>
  <c r="H794" i="17"/>
  <c r="I794" i="17"/>
  <c r="C794" i="17"/>
  <c r="F793" i="17"/>
  <c r="G793" i="17"/>
  <c r="H793" i="17"/>
  <c r="I793" i="17"/>
  <c r="E793" i="17"/>
  <c r="D793" i="17"/>
  <c r="E790" i="17"/>
  <c r="C790" i="17"/>
  <c r="D790" i="17"/>
  <c r="F790" i="17"/>
  <c r="G790" i="17"/>
  <c r="H790" i="17"/>
  <c r="I790" i="17"/>
  <c r="D789" i="17"/>
  <c r="E789" i="17"/>
  <c r="F789" i="17"/>
  <c r="G789" i="17"/>
  <c r="H789" i="17"/>
  <c r="I789" i="17"/>
  <c r="C789" i="17"/>
  <c r="D788" i="17"/>
  <c r="E788" i="17"/>
  <c r="F788" i="17"/>
  <c r="G788" i="17"/>
  <c r="H788" i="17"/>
  <c r="I788" i="17"/>
  <c r="C788" i="17"/>
  <c r="D787" i="17"/>
  <c r="E787" i="17"/>
  <c r="F787" i="17"/>
  <c r="G787" i="17"/>
  <c r="H787" i="17"/>
  <c r="I787" i="17"/>
  <c r="C787" i="17"/>
  <c r="D786" i="17"/>
  <c r="E786" i="17"/>
  <c r="F786" i="17"/>
  <c r="G786" i="17"/>
  <c r="H786" i="17"/>
  <c r="I786" i="17"/>
  <c r="C786" i="17"/>
  <c r="D785" i="17"/>
  <c r="E785" i="17"/>
  <c r="F785" i="17"/>
  <c r="G785" i="17"/>
  <c r="H785" i="17"/>
  <c r="I785" i="17"/>
  <c r="C785" i="17"/>
  <c r="D784" i="17"/>
  <c r="E784" i="17"/>
  <c r="F784" i="17"/>
  <c r="G784" i="17"/>
  <c r="H784" i="17"/>
  <c r="I784" i="17"/>
  <c r="C784" i="17"/>
  <c r="K778" i="17"/>
  <c r="L778" i="17"/>
  <c r="M778" i="17"/>
  <c r="N778" i="17"/>
  <c r="O778" i="17"/>
  <c r="P778" i="17"/>
  <c r="J778" i="17"/>
  <c r="K777" i="17"/>
  <c r="L777" i="17"/>
  <c r="M777" i="17"/>
  <c r="N777" i="17"/>
  <c r="O777" i="17"/>
  <c r="P777" i="17"/>
  <c r="J777" i="17"/>
  <c r="K775" i="17"/>
  <c r="L775" i="17"/>
  <c r="M775" i="17"/>
  <c r="N775" i="17"/>
  <c r="O775" i="17"/>
  <c r="P775" i="17"/>
  <c r="J775" i="17"/>
  <c r="K774" i="17"/>
  <c r="L774" i="17"/>
  <c r="M774" i="17"/>
  <c r="N774" i="17"/>
  <c r="O774" i="17"/>
  <c r="P774" i="17"/>
  <c r="J774" i="17"/>
  <c r="L771" i="17"/>
  <c r="M771" i="17"/>
  <c r="N771" i="17"/>
  <c r="O771" i="17"/>
  <c r="P771" i="17"/>
  <c r="K771" i="17"/>
  <c r="K768" i="17"/>
  <c r="L768" i="17"/>
  <c r="M768" i="17"/>
  <c r="N768" i="17"/>
  <c r="O768" i="17"/>
  <c r="P768" i="17"/>
  <c r="J768" i="17"/>
  <c r="K767" i="17"/>
  <c r="L767" i="17"/>
  <c r="M767" i="17"/>
  <c r="N767" i="17"/>
  <c r="O767" i="17"/>
  <c r="P767" i="17"/>
  <c r="J767" i="17"/>
  <c r="K765" i="17"/>
  <c r="L765" i="17"/>
  <c r="M765" i="17"/>
  <c r="N765" i="17"/>
  <c r="O765" i="17"/>
  <c r="P765" i="17"/>
  <c r="J765" i="17"/>
  <c r="K763" i="17"/>
  <c r="L763" i="17"/>
  <c r="M763" i="17"/>
  <c r="N763" i="17"/>
  <c r="O763" i="17"/>
  <c r="P763" i="17"/>
  <c r="J763" i="17"/>
  <c r="K762" i="17"/>
  <c r="L762" i="17"/>
  <c r="M762" i="17"/>
  <c r="N762" i="17"/>
  <c r="O762" i="17"/>
  <c r="P762" i="17"/>
  <c r="J762" i="17"/>
  <c r="D778" i="17"/>
  <c r="E778" i="17"/>
  <c r="F778" i="17"/>
  <c r="G778" i="17"/>
  <c r="H778" i="17"/>
  <c r="I778" i="17"/>
  <c r="C778" i="17"/>
  <c r="D777" i="17"/>
  <c r="E777" i="17"/>
  <c r="F777" i="17"/>
  <c r="G777" i="17"/>
  <c r="H777" i="17"/>
  <c r="I777" i="17"/>
  <c r="C777" i="17"/>
  <c r="D776" i="17"/>
  <c r="E776" i="17"/>
  <c r="F776" i="17"/>
  <c r="G776" i="17"/>
  <c r="H776" i="17"/>
  <c r="I776" i="17"/>
  <c r="C776" i="17"/>
  <c r="D775" i="17"/>
  <c r="E775" i="17"/>
  <c r="F775" i="17"/>
  <c r="G775" i="17"/>
  <c r="H775" i="17"/>
  <c r="I775" i="17"/>
  <c r="C775" i="17"/>
  <c r="D774" i="17"/>
  <c r="E774" i="17"/>
  <c r="F774" i="17"/>
  <c r="G774" i="17"/>
  <c r="H774" i="17"/>
  <c r="I774" i="17"/>
  <c r="C774" i="17"/>
  <c r="E773" i="17"/>
  <c r="F773" i="17"/>
  <c r="G773" i="17"/>
  <c r="H773" i="17"/>
  <c r="I773" i="17"/>
  <c r="D773" i="17"/>
  <c r="D772" i="17"/>
  <c r="E772" i="17"/>
  <c r="F772" i="17"/>
  <c r="G772" i="17"/>
  <c r="H772" i="17"/>
  <c r="I772" i="17"/>
  <c r="C772" i="17"/>
  <c r="E771" i="17"/>
  <c r="F771" i="17"/>
  <c r="G771" i="17"/>
  <c r="H771" i="17"/>
  <c r="I771" i="17"/>
  <c r="D771" i="17"/>
  <c r="D768" i="17"/>
  <c r="E768" i="17"/>
  <c r="F768" i="17"/>
  <c r="G768" i="17"/>
  <c r="H768" i="17"/>
  <c r="I768" i="17"/>
  <c r="C768" i="17"/>
  <c r="D767" i="17"/>
  <c r="E767" i="17"/>
  <c r="F767" i="17"/>
  <c r="G767" i="17"/>
  <c r="H767" i="17"/>
  <c r="I767" i="17"/>
  <c r="C767" i="17"/>
  <c r="D766" i="17"/>
  <c r="E766" i="17"/>
  <c r="F766" i="17"/>
  <c r="G766" i="17"/>
  <c r="H766" i="17"/>
  <c r="I766" i="17"/>
  <c r="C766" i="17"/>
  <c r="D765" i="17"/>
  <c r="E765" i="17"/>
  <c r="F765" i="17"/>
  <c r="G765" i="17"/>
  <c r="H765" i="17"/>
  <c r="I765" i="17"/>
  <c r="C765" i="17"/>
  <c r="D763" i="17"/>
  <c r="E763" i="17"/>
  <c r="F763" i="17"/>
  <c r="G763" i="17"/>
  <c r="H763" i="17"/>
  <c r="I763" i="17"/>
  <c r="C763" i="17"/>
  <c r="D762" i="17"/>
  <c r="E762" i="17"/>
  <c r="F762" i="17"/>
  <c r="G762" i="17"/>
  <c r="H762" i="17"/>
  <c r="I762" i="17"/>
  <c r="C762" i="17"/>
  <c r="J747" i="17"/>
  <c r="C725" i="17"/>
  <c r="C710" i="17"/>
  <c r="D710" i="17"/>
  <c r="E710" i="17"/>
  <c r="F710" i="17"/>
  <c r="H710" i="17"/>
  <c r="I710" i="17"/>
  <c r="G710" i="17"/>
  <c r="D709" i="17"/>
  <c r="K889" i="17" s="1"/>
  <c r="E709" i="17"/>
  <c r="F709" i="17"/>
  <c r="G709" i="17"/>
  <c r="H709" i="17"/>
  <c r="O889" i="17" s="1"/>
  <c r="I709" i="17"/>
  <c r="P889" i="17" s="1"/>
  <c r="C709" i="17"/>
  <c r="J889" i="17" s="1"/>
  <c r="D708" i="17"/>
  <c r="K866" i="17" s="1"/>
  <c r="E708" i="17"/>
  <c r="L866" i="17" s="1"/>
  <c r="F708" i="17"/>
  <c r="M866" i="17" s="1"/>
  <c r="G708" i="17"/>
  <c r="N866" i="17" s="1"/>
  <c r="H708" i="17"/>
  <c r="O866" i="17" s="1"/>
  <c r="I708" i="17"/>
  <c r="P866" i="17" s="1"/>
  <c r="C708" i="17"/>
  <c r="J866" i="17" s="1"/>
  <c r="D706" i="17"/>
  <c r="K886" i="17" s="1"/>
  <c r="E706" i="17"/>
  <c r="L886" i="17" s="1"/>
  <c r="F706" i="17"/>
  <c r="M886" i="17" s="1"/>
  <c r="G706" i="17"/>
  <c r="N886" i="17" s="1"/>
  <c r="H706" i="17"/>
  <c r="O886" i="17" s="1"/>
  <c r="I706" i="17"/>
  <c r="P886" i="17" s="1"/>
  <c r="C706" i="17"/>
  <c r="J886" i="17" s="1"/>
  <c r="D705" i="17"/>
  <c r="E705" i="17"/>
  <c r="F705" i="17"/>
  <c r="G705" i="17"/>
  <c r="H705" i="17"/>
  <c r="I705" i="17"/>
  <c r="C705" i="17"/>
  <c r="D707" i="17"/>
  <c r="K887" i="17" s="1"/>
  <c r="E707" i="17"/>
  <c r="L887" i="17" s="1"/>
  <c r="F707" i="17"/>
  <c r="M887" i="17" s="1"/>
  <c r="G707" i="17"/>
  <c r="H707" i="17"/>
  <c r="I707" i="17"/>
  <c r="P887" i="17" s="1"/>
  <c r="C707" i="17"/>
  <c r="J887" i="17" s="1"/>
  <c r="D704" i="17"/>
  <c r="K862" i="17" s="1"/>
  <c r="E704" i="17"/>
  <c r="L862" i="17" s="1"/>
  <c r="F704" i="17"/>
  <c r="M862" i="17" s="1"/>
  <c r="G704" i="17"/>
  <c r="N862" i="17" s="1"/>
  <c r="H704" i="17"/>
  <c r="I704" i="17"/>
  <c r="C704" i="17"/>
  <c r="J862" i="17" s="1"/>
  <c r="I862" i="17" l="1"/>
  <c r="G867" i="17"/>
  <c r="C864" i="17"/>
  <c r="P865" i="17"/>
  <c r="E865" i="17"/>
  <c r="K867" i="17"/>
  <c r="I866" i="17"/>
  <c r="D867" i="17"/>
  <c r="D864" i="17"/>
  <c r="G862" i="17"/>
  <c r="H864" i="17"/>
  <c r="C866" i="17"/>
  <c r="E867" i="17"/>
  <c r="P868" i="17"/>
  <c r="M865" i="17"/>
  <c r="O864" i="17"/>
  <c r="J867" i="17"/>
  <c r="F863" i="17"/>
  <c r="D868" i="17"/>
  <c r="K864" i="17"/>
  <c r="M867" i="17"/>
  <c r="H862" i="17"/>
  <c r="I864" i="17"/>
  <c r="D865" i="17"/>
  <c r="F867" i="17"/>
  <c r="N1041" i="17"/>
  <c r="O865" i="17"/>
  <c r="J868" i="17"/>
  <c r="L1041" i="17"/>
  <c r="G864" i="17"/>
  <c r="O884" i="17"/>
  <c r="O862" i="17"/>
  <c r="C863" i="17"/>
  <c r="E862" i="17"/>
  <c r="F864" i="17"/>
  <c r="H866" i="17"/>
  <c r="C868" i="17"/>
  <c r="J864" i="17"/>
  <c r="L865" i="17"/>
  <c r="N868" i="17"/>
  <c r="P884" i="17"/>
  <c r="P862" i="17"/>
  <c r="F862" i="17"/>
  <c r="O868" i="17"/>
  <c r="D862" i="17"/>
  <c r="E864" i="17"/>
  <c r="G866" i="17"/>
  <c r="I868" i="17"/>
  <c r="P864" i="17"/>
  <c r="K865" i="17"/>
  <c r="M868" i="17"/>
  <c r="L868" i="17"/>
  <c r="N865" i="17"/>
  <c r="F866" i="17"/>
  <c r="I863" i="17"/>
  <c r="C865" i="17"/>
  <c r="E866" i="17"/>
  <c r="G868" i="17"/>
  <c r="N864" i="17"/>
  <c r="P867" i="17"/>
  <c r="K868" i="17"/>
  <c r="H868" i="17"/>
  <c r="H863" i="17"/>
  <c r="I865" i="17"/>
  <c r="D866" i="17"/>
  <c r="F868" i="17"/>
  <c r="M864" i="17"/>
  <c r="O867" i="17"/>
  <c r="D863" i="17"/>
  <c r="G863" i="17"/>
  <c r="H865" i="17"/>
  <c r="C867" i="17"/>
  <c r="E868" i="17"/>
  <c r="L864" i="17"/>
  <c r="N867" i="17"/>
  <c r="O1041" i="17"/>
  <c r="G865" i="17"/>
  <c r="K1041" i="17"/>
  <c r="M1041" i="17"/>
  <c r="I867" i="17"/>
  <c r="C862" i="17"/>
  <c r="E863" i="17"/>
  <c r="F865" i="17"/>
  <c r="H867" i="17"/>
  <c r="P1041" i="17"/>
  <c r="J865" i="17"/>
  <c r="L867" i="17"/>
  <c r="K933" i="17"/>
  <c r="K912" i="17"/>
  <c r="P932" i="17"/>
  <c r="N888" i="17"/>
  <c r="I912" i="17"/>
  <c r="D890" i="17"/>
  <c r="F887" i="17"/>
  <c r="L933" i="17"/>
  <c r="P911" i="17"/>
  <c r="O908" i="17"/>
  <c r="J753" i="17"/>
  <c r="I911" i="17"/>
  <c r="P753" i="17"/>
  <c r="C912" i="17"/>
  <c r="J890" i="17"/>
  <c r="J907" i="17"/>
  <c r="C907" i="17"/>
  <c r="J929" i="17"/>
  <c r="J885" i="17"/>
  <c r="G886" i="17"/>
  <c r="H889" i="17"/>
  <c r="L908" i="17"/>
  <c r="J911" i="17"/>
  <c r="J930" i="17"/>
  <c r="L906" i="17"/>
  <c r="L884" i="17"/>
  <c r="E906" i="17"/>
  <c r="L928" i="17"/>
  <c r="G907" i="17"/>
  <c r="N929" i="17"/>
  <c r="N885" i="17"/>
  <c r="N907" i="17"/>
  <c r="N749" i="17"/>
  <c r="E886" i="17"/>
  <c r="H888" i="17"/>
  <c r="H908" i="17"/>
  <c r="C908" i="17"/>
  <c r="M909" i="17"/>
  <c r="O911" i="17"/>
  <c r="J912" i="17"/>
  <c r="O932" i="17"/>
  <c r="K884" i="17"/>
  <c r="K906" i="17"/>
  <c r="K928" i="17"/>
  <c r="M885" i="17"/>
  <c r="F907" i="17"/>
  <c r="M907" i="17"/>
  <c r="M929" i="17"/>
  <c r="J749" i="17"/>
  <c r="D884" i="17"/>
  <c r="D886" i="17"/>
  <c r="G888" i="17"/>
  <c r="I890" i="17"/>
  <c r="K890" i="17"/>
  <c r="C906" i="17"/>
  <c r="G908" i="17"/>
  <c r="C909" i="17"/>
  <c r="L909" i="17"/>
  <c r="M910" i="17"/>
  <c r="N911" i="17"/>
  <c r="P912" i="17"/>
  <c r="L934" i="17"/>
  <c r="N932" i="17"/>
  <c r="O930" i="17"/>
  <c r="K1057" i="17"/>
  <c r="G884" i="17"/>
  <c r="O909" i="17"/>
  <c r="L749" i="17"/>
  <c r="L907" i="17"/>
  <c r="L885" i="17"/>
  <c r="E907" i="17"/>
  <c r="L929" i="17"/>
  <c r="E885" i="17"/>
  <c r="D885" i="17"/>
  <c r="I886" i="17"/>
  <c r="F888" i="17"/>
  <c r="H890" i="17"/>
  <c r="J888" i="17"/>
  <c r="I906" i="17"/>
  <c r="F908" i="17"/>
  <c r="D909" i="17"/>
  <c r="K909" i="17"/>
  <c r="L910" i="17"/>
  <c r="M911" i="17"/>
  <c r="O912" i="17"/>
  <c r="K934" i="17"/>
  <c r="M932" i="17"/>
  <c r="N930" i="17"/>
  <c r="I885" i="17"/>
  <c r="M888" i="17"/>
  <c r="F910" i="17"/>
  <c r="N753" i="17"/>
  <c r="N889" i="17"/>
  <c r="G911" i="17"/>
  <c r="O890" i="17"/>
  <c r="N928" i="17"/>
  <c r="N884" i="17"/>
  <c r="K749" i="17"/>
  <c r="D907" i="17"/>
  <c r="K907" i="17"/>
  <c r="K929" i="17"/>
  <c r="K885" i="17"/>
  <c r="E888" i="17"/>
  <c r="G890" i="17"/>
  <c r="K888" i="17"/>
  <c r="J1057" i="17"/>
  <c r="O931" i="17"/>
  <c r="O887" i="17"/>
  <c r="H885" i="17"/>
  <c r="I887" i="17"/>
  <c r="D888" i="17"/>
  <c r="F890" i="17"/>
  <c r="P888" i="17"/>
  <c r="P1057" i="17"/>
  <c r="D908" i="17"/>
  <c r="K911" i="17"/>
  <c r="J931" i="17"/>
  <c r="L930" i="17"/>
  <c r="N887" i="17"/>
  <c r="N931" i="17"/>
  <c r="G887" i="17"/>
  <c r="H887" i="17"/>
  <c r="E890" i="17"/>
  <c r="G909" i="17"/>
  <c r="H910" i="17"/>
  <c r="J884" i="17"/>
  <c r="J906" i="17"/>
  <c r="J928" i="17"/>
  <c r="M933" i="17"/>
  <c r="C727" i="17"/>
  <c r="I884" i="17"/>
  <c r="H884" i="17"/>
  <c r="H886" i="17"/>
  <c r="D887" i="17"/>
  <c r="P906" i="17"/>
  <c r="M908" i="17"/>
  <c r="P909" i="17"/>
  <c r="K910" i="17"/>
  <c r="D911" i="17"/>
  <c r="I889" i="17"/>
  <c r="P885" i="17"/>
  <c r="I907" i="17"/>
  <c r="P907" i="17"/>
  <c r="P929" i="17"/>
  <c r="M889" i="17"/>
  <c r="F911" i="17"/>
  <c r="N890" i="17"/>
  <c r="O906" i="17"/>
  <c r="P910" i="17"/>
  <c r="M928" i="17"/>
  <c r="M884" i="17"/>
  <c r="M906" i="17"/>
  <c r="F906" i="17"/>
  <c r="O885" i="17"/>
  <c r="H907" i="17"/>
  <c r="O907" i="17"/>
  <c r="O929" i="17"/>
  <c r="C910" i="17"/>
  <c r="J910" i="17"/>
  <c r="J932" i="17"/>
  <c r="L889" i="17"/>
  <c r="L911" i="17"/>
  <c r="E884" i="17"/>
  <c r="L890" i="17"/>
  <c r="N910" i="17"/>
  <c r="M934" i="17"/>
  <c r="P930" i="17"/>
  <c r="N1057" i="17"/>
  <c r="P908" i="17"/>
  <c r="G910" i="17"/>
  <c r="N933" i="17"/>
  <c r="F889" i="17"/>
  <c r="M1057" i="17"/>
  <c r="E909" i="17"/>
  <c r="H912" i="17"/>
  <c r="P928" i="17"/>
  <c r="E889" i="17"/>
  <c r="F886" i="17"/>
  <c r="F909" i="17"/>
  <c r="H906" i="17"/>
  <c r="N906" i="17"/>
  <c r="D889" i="17"/>
  <c r="L888" i="17"/>
  <c r="N908" i="17"/>
  <c r="J909" i="17"/>
  <c r="G912" i="17"/>
  <c r="J934" i="17"/>
  <c r="O928" i="17"/>
  <c r="L931" i="17"/>
  <c r="E912" i="17"/>
  <c r="O934" i="17"/>
  <c r="K932" i="17"/>
  <c r="E911" i="17"/>
  <c r="D906" i="17"/>
  <c r="I908" i="17"/>
  <c r="O910" i="17"/>
  <c r="G885" i="17"/>
  <c r="F885" i="17"/>
  <c r="K908" i="17"/>
  <c r="P934" i="17"/>
  <c r="P890" i="17"/>
  <c r="O888" i="17"/>
  <c r="N934" i="17"/>
  <c r="E910" i="17"/>
  <c r="E908" i="17"/>
  <c r="C911" i="17"/>
  <c r="J933" i="17"/>
  <c r="L932" i="17"/>
  <c r="M930" i="17"/>
  <c r="I888" i="17"/>
  <c r="M890" i="17"/>
  <c r="D910" i="17"/>
  <c r="G906" i="17"/>
  <c r="I910" i="17"/>
  <c r="M912" i="17"/>
  <c r="P933" i="17"/>
  <c r="E887" i="17"/>
  <c r="F912" i="17"/>
  <c r="I909" i="17"/>
  <c r="N912" i="17"/>
  <c r="M931" i="17"/>
  <c r="L1057" i="17"/>
  <c r="O1057" i="17"/>
  <c r="J908" i="17"/>
  <c r="H911" i="17"/>
  <c r="L912" i="17"/>
  <c r="P931" i="17"/>
  <c r="K930" i="17"/>
  <c r="G889" i="17"/>
  <c r="F884" i="17"/>
  <c r="D912" i="17"/>
  <c r="H909" i="17"/>
  <c r="N909" i="17"/>
  <c r="O933" i="17"/>
  <c r="K931" i="17"/>
  <c r="J905" i="17"/>
  <c r="P749" i="17"/>
  <c r="M753" i="17"/>
  <c r="O753" i="17"/>
  <c r="M749" i="17"/>
  <c r="L753" i="17"/>
  <c r="K753" i="17"/>
  <c r="O749" i="17"/>
  <c r="E859" i="17"/>
  <c r="F859" i="17"/>
  <c r="G881" i="17"/>
  <c r="O859" i="17"/>
  <c r="P859" i="17"/>
  <c r="D859" i="17"/>
  <c r="C701" i="17"/>
  <c r="D700" i="17"/>
  <c r="K858" i="17" s="1"/>
  <c r="E700" i="17"/>
  <c r="L902" i="17" s="1"/>
  <c r="F700" i="17"/>
  <c r="F880" i="17" s="1"/>
  <c r="G700" i="17"/>
  <c r="G902" i="17" s="1"/>
  <c r="H700" i="17"/>
  <c r="O858" i="17" s="1"/>
  <c r="I700" i="17"/>
  <c r="P924" i="17" s="1"/>
  <c r="C700" i="17"/>
  <c r="J902" i="17" s="1"/>
  <c r="D699" i="17"/>
  <c r="K901" i="17" s="1"/>
  <c r="E699" i="17"/>
  <c r="L923" i="17" s="1"/>
  <c r="F699" i="17"/>
  <c r="M923" i="17" s="1"/>
  <c r="G699" i="17"/>
  <c r="N901" i="17" s="1"/>
  <c r="H699" i="17"/>
  <c r="O923" i="17" s="1"/>
  <c r="I699" i="17"/>
  <c r="P901" i="17" s="1"/>
  <c r="C699" i="17"/>
  <c r="C857" i="17" s="1"/>
  <c r="D698" i="17"/>
  <c r="E698" i="17"/>
  <c r="F698" i="17"/>
  <c r="M856" i="17" s="1"/>
  <c r="G698" i="17"/>
  <c r="N856" i="17" s="1"/>
  <c r="H698" i="17"/>
  <c r="I698" i="17"/>
  <c r="P856" i="17" s="1"/>
  <c r="C698" i="17"/>
  <c r="J856" i="17" s="1"/>
  <c r="K704" i="17"/>
  <c r="L704" i="17"/>
  <c r="M704" i="17"/>
  <c r="N704" i="17"/>
  <c r="O704" i="17"/>
  <c r="P704" i="17"/>
  <c r="K705" i="17"/>
  <c r="L705" i="17"/>
  <c r="M705" i="17"/>
  <c r="N705" i="17"/>
  <c r="O705" i="17"/>
  <c r="P705" i="17"/>
  <c r="K706" i="17"/>
  <c r="L706" i="17"/>
  <c r="M706" i="17"/>
  <c r="N706" i="17"/>
  <c r="O706" i="17"/>
  <c r="P706" i="17"/>
  <c r="K707" i="17"/>
  <c r="L707" i="17"/>
  <c r="M707" i="17"/>
  <c r="N707" i="17"/>
  <c r="O707" i="17"/>
  <c r="P707" i="17"/>
  <c r="K708" i="17"/>
  <c r="L708" i="17"/>
  <c r="M708" i="17"/>
  <c r="N708" i="17"/>
  <c r="O708" i="17"/>
  <c r="P708" i="17"/>
  <c r="K709" i="17"/>
  <c r="L709" i="17"/>
  <c r="M709" i="17"/>
  <c r="N709" i="17"/>
  <c r="O709" i="17"/>
  <c r="P709" i="17"/>
  <c r="K710" i="17"/>
  <c r="L710" i="17"/>
  <c r="M710" i="17"/>
  <c r="N710" i="17"/>
  <c r="O710" i="17"/>
  <c r="P710" i="17"/>
  <c r="D697" i="17"/>
  <c r="K855" i="17" s="1"/>
  <c r="E697" i="17"/>
  <c r="L877" i="17" s="1"/>
  <c r="F697" i="17"/>
  <c r="M921" i="17" s="1"/>
  <c r="G697" i="17"/>
  <c r="N921" i="17" s="1"/>
  <c r="H697" i="17"/>
  <c r="H855" i="17" s="1"/>
  <c r="I697" i="17"/>
  <c r="I855" i="17" s="1"/>
  <c r="C697" i="17"/>
  <c r="J921" i="17" s="1"/>
  <c r="D696" i="17"/>
  <c r="E696" i="17"/>
  <c r="F696" i="17"/>
  <c r="G696" i="17"/>
  <c r="H696" i="17"/>
  <c r="I696" i="17"/>
  <c r="C696" i="17"/>
  <c r="E881" i="17" l="1"/>
  <c r="H881" i="17"/>
  <c r="F856" i="17"/>
  <c r="I881" i="17"/>
  <c r="D881" i="17"/>
  <c r="L855" i="17"/>
  <c r="F881" i="17"/>
  <c r="M857" i="17"/>
  <c r="E858" i="17"/>
  <c r="D858" i="17"/>
  <c r="L858" i="17"/>
  <c r="J855" i="17"/>
  <c r="J857" i="17"/>
  <c r="N925" i="17"/>
  <c r="N859" i="17"/>
  <c r="G859" i="17"/>
  <c r="E855" i="17"/>
  <c r="C858" i="17"/>
  <c r="E857" i="17"/>
  <c r="I858" i="17"/>
  <c r="O900" i="17"/>
  <c r="O856" i="17"/>
  <c r="H858" i="17"/>
  <c r="G856" i="17"/>
  <c r="O855" i="17"/>
  <c r="P855" i="17"/>
  <c r="C856" i="17"/>
  <c r="C854" i="17"/>
  <c r="J854" i="17"/>
  <c r="P854" i="17"/>
  <c r="I854" i="17"/>
  <c r="E878" i="17"/>
  <c r="L856" i="17"/>
  <c r="P858" i="17"/>
  <c r="D857" i="17"/>
  <c r="G857" i="17"/>
  <c r="G858" i="17"/>
  <c r="N855" i="17"/>
  <c r="K857" i="17"/>
  <c r="H859" i="17"/>
  <c r="L903" i="17"/>
  <c r="L859" i="17"/>
  <c r="N854" i="17"/>
  <c r="G854" i="17"/>
  <c r="H857" i="17"/>
  <c r="O857" i="17"/>
  <c r="N858" i="17"/>
  <c r="E856" i="17"/>
  <c r="J858" i="17"/>
  <c r="F857" i="17"/>
  <c r="F855" i="17"/>
  <c r="P857" i="17"/>
  <c r="C855" i="17"/>
  <c r="M855" i="17"/>
  <c r="D855" i="17"/>
  <c r="H856" i="17"/>
  <c r="O854" i="17"/>
  <c r="H854" i="17"/>
  <c r="K900" i="17"/>
  <c r="K856" i="17"/>
  <c r="E854" i="17"/>
  <c r="L854" i="17"/>
  <c r="C859" i="17"/>
  <c r="J859" i="17"/>
  <c r="I856" i="17"/>
  <c r="F854" i="17"/>
  <c r="M854" i="17"/>
  <c r="D854" i="17"/>
  <c r="K854" i="17"/>
  <c r="K903" i="17"/>
  <c r="K859" i="17"/>
  <c r="I857" i="17"/>
  <c r="F858" i="17"/>
  <c r="M858" i="17"/>
  <c r="F903" i="17"/>
  <c r="M859" i="17"/>
  <c r="N857" i="17"/>
  <c r="G855" i="17"/>
  <c r="I859" i="17"/>
  <c r="D856" i="17"/>
  <c r="L857" i="17"/>
  <c r="P920" i="17"/>
  <c r="O920" i="17"/>
  <c r="K876" i="17"/>
  <c r="F877" i="17"/>
  <c r="N697" i="17"/>
  <c r="M877" i="17"/>
  <c r="O922" i="17"/>
  <c r="K925" i="17"/>
  <c r="D903" i="17"/>
  <c r="J924" i="17"/>
  <c r="J899" i="17"/>
  <c r="O876" i="17"/>
  <c r="K920" i="17"/>
  <c r="M924" i="17"/>
  <c r="L924" i="17"/>
  <c r="K881" i="17"/>
  <c r="L900" i="17"/>
  <c r="M902" i="17"/>
  <c r="N878" i="17"/>
  <c r="G878" i="17"/>
  <c r="N900" i="17"/>
  <c r="N922" i="17"/>
  <c r="G900" i="17"/>
  <c r="N696" i="17"/>
  <c r="G876" i="17"/>
  <c r="N920" i="17"/>
  <c r="N898" i="17"/>
  <c r="G898" i="17"/>
  <c r="N876" i="17"/>
  <c r="M697" i="17"/>
  <c r="L901" i="17"/>
  <c r="L696" i="17"/>
  <c r="E898" i="17"/>
  <c r="L876" i="17"/>
  <c r="L920" i="17"/>
  <c r="E876" i="17"/>
  <c r="L898" i="17"/>
  <c r="J878" i="17"/>
  <c r="J900" i="17"/>
  <c r="C900" i="17"/>
  <c r="J922" i="17"/>
  <c r="J876" i="17"/>
  <c r="J920" i="17"/>
  <c r="J898" i="17"/>
  <c r="C898" i="17"/>
  <c r="K880" i="17"/>
  <c r="K924" i="17"/>
  <c r="D880" i="17"/>
  <c r="K902" i="17"/>
  <c r="D902" i="17"/>
  <c r="P921" i="17"/>
  <c r="P877" i="17"/>
  <c r="I899" i="17"/>
  <c r="P899" i="17"/>
  <c r="O879" i="17"/>
  <c r="H901" i="17"/>
  <c r="H879" i="17"/>
  <c r="O901" i="17"/>
  <c r="C903" i="17"/>
  <c r="J881" i="17"/>
  <c r="J925" i="17"/>
  <c r="J903" i="17"/>
  <c r="P699" i="17"/>
  <c r="P879" i="17"/>
  <c r="I879" i="17"/>
  <c r="P923" i="17"/>
  <c r="I901" i="17"/>
  <c r="H899" i="17"/>
  <c r="O877" i="17"/>
  <c r="O899" i="17"/>
  <c r="H877" i="17"/>
  <c r="O921" i="17"/>
  <c r="G877" i="17"/>
  <c r="N877" i="17"/>
  <c r="N899" i="17"/>
  <c r="G899" i="17"/>
  <c r="M879" i="17"/>
  <c r="F879" i="17"/>
  <c r="M901" i="17"/>
  <c r="F901" i="17"/>
  <c r="P881" i="17"/>
  <c r="I903" i="17"/>
  <c r="P903" i="17"/>
  <c r="P925" i="17"/>
  <c r="C876" i="17"/>
  <c r="L879" i="17"/>
  <c r="E901" i="17"/>
  <c r="E879" i="17"/>
  <c r="L701" i="17"/>
  <c r="L925" i="17"/>
  <c r="E903" i="17"/>
  <c r="L881" i="17"/>
  <c r="O925" i="17"/>
  <c r="O881" i="17"/>
  <c r="O903" i="17"/>
  <c r="H903" i="17"/>
  <c r="E899" i="17"/>
  <c r="E877" i="17"/>
  <c r="L921" i="17"/>
  <c r="L697" i="17"/>
  <c r="L899" i="17"/>
  <c r="M699" i="17"/>
  <c r="P880" i="17"/>
  <c r="I902" i="17"/>
  <c r="P902" i="17"/>
  <c r="I880" i="17"/>
  <c r="P700" i="17"/>
  <c r="M878" i="17"/>
  <c r="F878" i="17"/>
  <c r="M900" i="17"/>
  <c r="M922" i="17"/>
  <c r="F900" i="17"/>
  <c r="O902" i="17"/>
  <c r="O924" i="17"/>
  <c r="O880" i="17"/>
  <c r="H902" i="17"/>
  <c r="H880" i="17"/>
  <c r="M696" i="17"/>
  <c r="M920" i="17"/>
  <c r="F876" i="17"/>
  <c r="M876" i="17"/>
  <c r="M898" i="17"/>
  <c r="F898" i="17"/>
  <c r="K697" i="17"/>
  <c r="D877" i="17"/>
  <c r="K899" i="17"/>
  <c r="D899" i="17"/>
  <c r="K877" i="17"/>
  <c r="K921" i="17"/>
  <c r="P878" i="17"/>
  <c r="I900" i="17"/>
  <c r="P900" i="17"/>
  <c r="P922" i="17"/>
  <c r="I878" i="17"/>
  <c r="N701" i="17"/>
  <c r="N903" i="17"/>
  <c r="G903" i="17"/>
  <c r="K923" i="17"/>
  <c r="O696" i="17"/>
  <c r="O898" i="17"/>
  <c r="H876" i="17"/>
  <c r="O878" i="17"/>
  <c r="H900" i="17"/>
  <c r="H878" i="17"/>
  <c r="J880" i="17"/>
  <c r="C902" i="17"/>
  <c r="M701" i="17"/>
  <c r="M925" i="17"/>
  <c r="M881" i="17"/>
  <c r="M903" i="17"/>
  <c r="H898" i="17"/>
  <c r="K922" i="17"/>
  <c r="K878" i="17"/>
  <c r="M880" i="17"/>
  <c r="F902" i="17"/>
  <c r="D900" i="17"/>
  <c r="J877" i="17"/>
  <c r="C899" i="17"/>
  <c r="C877" i="17"/>
  <c r="J879" i="17"/>
  <c r="C901" i="17"/>
  <c r="J901" i="17"/>
  <c r="J923" i="17"/>
  <c r="E880" i="17"/>
  <c r="L880" i="17"/>
  <c r="E902" i="17"/>
  <c r="N881" i="17"/>
  <c r="P696" i="17"/>
  <c r="I898" i="17"/>
  <c r="P898" i="17"/>
  <c r="P876" i="17"/>
  <c r="K879" i="17"/>
  <c r="D879" i="17"/>
  <c r="D901" i="17"/>
  <c r="D878" i="17"/>
  <c r="D898" i="17"/>
  <c r="K898" i="17"/>
  <c r="L878" i="17"/>
  <c r="E900" i="17"/>
  <c r="N880" i="17"/>
  <c r="N924" i="17"/>
  <c r="G880" i="17"/>
  <c r="L922" i="17"/>
  <c r="N902" i="17"/>
  <c r="F899" i="17"/>
  <c r="M899" i="17"/>
  <c r="N879" i="17"/>
  <c r="N923" i="17"/>
  <c r="G901" i="17"/>
  <c r="G879" i="17"/>
  <c r="D876" i="17"/>
  <c r="K744" i="17"/>
  <c r="K701" i="17"/>
  <c r="J745" i="17"/>
  <c r="C723" i="17"/>
  <c r="K745" i="17"/>
  <c r="O699" i="17"/>
  <c r="P701" i="17"/>
  <c r="P745" i="17"/>
  <c r="M744" i="17"/>
  <c r="M700" i="17"/>
  <c r="N699" i="17"/>
  <c r="L699" i="17"/>
  <c r="O701" i="17"/>
  <c r="O745" i="17"/>
  <c r="J744" i="17"/>
  <c r="N745" i="17"/>
  <c r="P698" i="17"/>
  <c r="K696" i="17"/>
  <c r="N698" i="17"/>
  <c r="P744" i="17"/>
  <c r="M745" i="17"/>
  <c r="P697" i="17"/>
  <c r="M698" i="17"/>
  <c r="O744" i="17"/>
  <c r="L745" i="17"/>
  <c r="O697" i="17"/>
  <c r="L698" i="17"/>
  <c r="N700" i="17"/>
  <c r="N744" i="17"/>
  <c r="L700" i="17"/>
  <c r="L744" i="17"/>
  <c r="K700" i="17"/>
  <c r="O700" i="17"/>
  <c r="K699" i="17"/>
  <c r="O698" i="17"/>
  <c r="K698" i="17"/>
  <c r="I695" i="17"/>
  <c r="D695" i="17"/>
  <c r="E695" i="17"/>
  <c r="F695" i="17"/>
  <c r="G695" i="17"/>
  <c r="C695" i="17"/>
  <c r="H695" i="17"/>
  <c r="I694" i="17"/>
  <c r="D694" i="17"/>
  <c r="E694" i="17"/>
  <c r="F694" i="17"/>
  <c r="G694" i="17"/>
  <c r="H694" i="17"/>
  <c r="C694" i="17"/>
  <c r="K589" i="17"/>
  <c r="L589" i="17"/>
  <c r="M589" i="17"/>
  <c r="N589" i="17"/>
  <c r="O589" i="17"/>
  <c r="P589" i="17"/>
  <c r="K591" i="17"/>
  <c r="L591" i="17"/>
  <c r="M591" i="17"/>
  <c r="N591" i="17"/>
  <c r="O591" i="17"/>
  <c r="P591" i="17"/>
  <c r="K567" i="17"/>
  <c r="L567" i="17"/>
  <c r="M567" i="17"/>
  <c r="N567" i="17"/>
  <c r="O567" i="17"/>
  <c r="P567" i="17"/>
  <c r="K569" i="17"/>
  <c r="L569" i="17"/>
  <c r="M569" i="17"/>
  <c r="N569" i="17"/>
  <c r="O569" i="17"/>
  <c r="P569" i="17"/>
  <c r="D569" i="17"/>
  <c r="E569" i="17"/>
  <c r="F569" i="17"/>
  <c r="G569" i="17"/>
  <c r="H569" i="17"/>
  <c r="I569" i="17"/>
  <c r="K537" i="17"/>
  <c r="L537" i="17"/>
  <c r="M537" i="17"/>
  <c r="N537" i="17"/>
  <c r="O537" i="17"/>
  <c r="P537" i="17"/>
  <c r="K539" i="17"/>
  <c r="L539" i="17"/>
  <c r="M539" i="17"/>
  <c r="N539" i="17"/>
  <c r="O539" i="17"/>
  <c r="P539" i="17"/>
  <c r="K540" i="17"/>
  <c r="L540" i="17"/>
  <c r="M540" i="17"/>
  <c r="N540" i="17"/>
  <c r="O540" i="17"/>
  <c r="P540" i="17"/>
  <c r="K541" i="17"/>
  <c r="L541" i="17"/>
  <c r="M541" i="17"/>
  <c r="N541" i="17"/>
  <c r="O541" i="17"/>
  <c r="P541" i="17"/>
  <c r="K542" i="17"/>
  <c r="L542" i="17"/>
  <c r="M542" i="17"/>
  <c r="N542" i="17"/>
  <c r="O542" i="17"/>
  <c r="P542" i="17"/>
  <c r="K545" i="17"/>
  <c r="L545" i="17"/>
  <c r="M545" i="17"/>
  <c r="N545" i="17"/>
  <c r="O545" i="17"/>
  <c r="P545" i="17"/>
  <c r="K546" i="17"/>
  <c r="L546" i="17"/>
  <c r="M546" i="17"/>
  <c r="N546" i="17"/>
  <c r="O546" i="17"/>
  <c r="P546" i="17"/>
  <c r="K547" i="17"/>
  <c r="L547" i="17"/>
  <c r="M547" i="17"/>
  <c r="N547" i="17"/>
  <c r="O547" i="17"/>
  <c r="P547" i="17"/>
  <c r="K548" i="17"/>
  <c r="L548" i="17"/>
  <c r="M548" i="17"/>
  <c r="N548" i="17"/>
  <c r="O548" i="17"/>
  <c r="P548" i="17"/>
  <c r="K549" i="17"/>
  <c r="L549" i="17"/>
  <c r="M549" i="17"/>
  <c r="N549" i="17"/>
  <c r="O549" i="17"/>
  <c r="P549" i="17"/>
  <c r="K551" i="17"/>
  <c r="L551" i="17"/>
  <c r="M551" i="17"/>
  <c r="N551" i="17"/>
  <c r="O551" i="17"/>
  <c r="P551" i="17"/>
  <c r="K516" i="17"/>
  <c r="L516" i="17"/>
  <c r="M516" i="17"/>
  <c r="N516" i="17"/>
  <c r="O516" i="17"/>
  <c r="P516" i="17"/>
  <c r="K518" i="17"/>
  <c r="L518" i="17"/>
  <c r="M518" i="17"/>
  <c r="N518" i="17"/>
  <c r="O518" i="17"/>
  <c r="P518" i="17"/>
  <c r="K521" i="17"/>
  <c r="L521" i="17"/>
  <c r="M521" i="17"/>
  <c r="N521" i="17"/>
  <c r="O521" i="17"/>
  <c r="P521" i="17"/>
  <c r="L523" i="17"/>
  <c r="M523" i="17"/>
  <c r="N523" i="17"/>
  <c r="O523" i="17"/>
  <c r="P523" i="17"/>
  <c r="K524" i="17"/>
  <c r="L524" i="17"/>
  <c r="M524" i="17"/>
  <c r="N524" i="17"/>
  <c r="O524" i="17"/>
  <c r="P524" i="17"/>
  <c r="K528" i="17"/>
  <c r="L528" i="17"/>
  <c r="M528" i="17"/>
  <c r="N528" i="17"/>
  <c r="O528" i="17"/>
  <c r="P528" i="17"/>
  <c r="D516" i="17"/>
  <c r="E516" i="17"/>
  <c r="F516" i="17"/>
  <c r="G516" i="17"/>
  <c r="H516" i="17"/>
  <c r="I516" i="17"/>
  <c r="J501" i="17"/>
  <c r="J477" i="17"/>
  <c r="J479" i="17"/>
  <c r="C479" i="17"/>
  <c r="J455" i="17"/>
  <c r="J457" i="17"/>
  <c r="C453" i="17"/>
  <c r="C455" i="17"/>
  <c r="C457" i="17"/>
  <c r="J431" i="17"/>
  <c r="C431" i="17"/>
  <c r="C435" i="17"/>
  <c r="K416" i="17"/>
  <c r="K1114" i="17" s="1"/>
  <c r="L416" i="17"/>
  <c r="L1114" i="17" s="1"/>
  <c r="M416" i="17"/>
  <c r="M1114" i="17" s="1"/>
  <c r="N416" i="17"/>
  <c r="N1114" i="17" s="1"/>
  <c r="O416" i="17"/>
  <c r="O1114" i="17" s="1"/>
  <c r="P416" i="17"/>
  <c r="P1114" i="17" s="1"/>
  <c r="J416" i="17"/>
  <c r="J1114" i="17" s="1"/>
  <c r="K415" i="17"/>
  <c r="K1113" i="17" s="1"/>
  <c r="L415" i="17"/>
  <c r="L1113" i="17" s="1"/>
  <c r="M415" i="17"/>
  <c r="M1113" i="17" s="1"/>
  <c r="N415" i="17"/>
  <c r="N1113" i="17" s="1"/>
  <c r="O415" i="17"/>
  <c r="O1113" i="17" s="1"/>
  <c r="P415" i="17"/>
  <c r="P1113" i="17" s="1"/>
  <c r="J415" i="17"/>
  <c r="J1113" i="17" s="1"/>
  <c r="K414" i="17"/>
  <c r="K1112" i="17" s="1"/>
  <c r="L414" i="17"/>
  <c r="L1112" i="17" s="1"/>
  <c r="M414" i="17"/>
  <c r="M1112" i="17" s="1"/>
  <c r="N414" i="17"/>
  <c r="N1112" i="17" s="1"/>
  <c r="O414" i="17"/>
  <c r="O1112" i="17" s="1"/>
  <c r="P414" i="17"/>
  <c r="P1112" i="17" s="1"/>
  <c r="J414" i="17"/>
  <c r="J1112" i="17" s="1"/>
  <c r="K413" i="17"/>
  <c r="K1111" i="17" s="1"/>
  <c r="L413" i="17"/>
  <c r="L1111" i="17" s="1"/>
  <c r="M413" i="17"/>
  <c r="M1111" i="17" s="1"/>
  <c r="N413" i="17"/>
  <c r="N1111" i="17" s="1"/>
  <c r="O413" i="17"/>
  <c r="O1111" i="17" s="1"/>
  <c r="P413" i="17"/>
  <c r="P1111" i="17" s="1"/>
  <c r="J413" i="17"/>
  <c r="J1111" i="17" s="1"/>
  <c r="K412" i="17"/>
  <c r="K1110" i="17" s="1"/>
  <c r="L412" i="17"/>
  <c r="L1110" i="17" s="1"/>
  <c r="M412" i="17"/>
  <c r="M1110" i="17" s="1"/>
  <c r="N412" i="17"/>
  <c r="N1110" i="17" s="1"/>
  <c r="O412" i="17"/>
  <c r="P412" i="17"/>
  <c r="P1110" i="17" s="1"/>
  <c r="J412" i="17"/>
  <c r="J1110" i="17" s="1"/>
  <c r="K410" i="17"/>
  <c r="K1108" i="17" s="1"/>
  <c r="L410" i="17"/>
  <c r="L1108" i="17" s="1"/>
  <c r="M410" i="17"/>
  <c r="M1108" i="17" s="1"/>
  <c r="N410" i="17"/>
  <c r="N1108" i="17" s="1"/>
  <c r="O410" i="17"/>
  <c r="O1108" i="17" s="1"/>
  <c r="P410" i="17"/>
  <c r="P1108" i="17" s="1"/>
  <c r="J410" i="17"/>
  <c r="J1108" i="17" s="1"/>
  <c r="K1105" i="17"/>
  <c r="L1105" i="17"/>
  <c r="M1105" i="17"/>
  <c r="N1105" i="17"/>
  <c r="O1105" i="17"/>
  <c r="P1105" i="17"/>
  <c r="J1105" i="17"/>
  <c r="K406" i="17"/>
  <c r="K1104" i="17" s="1"/>
  <c r="L406" i="17"/>
  <c r="L1104" i="17" s="1"/>
  <c r="M406" i="17"/>
  <c r="M1104" i="17" s="1"/>
  <c r="N406" i="17"/>
  <c r="N1104" i="17" s="1"/>
  <c r="O406" i="17"/>
  <c r="O1104" i="17" s="1"/>
  <c r="P406" i="17"/>
  <c r="P1104" i="17" s="1"/>
  <c r="J406" i="17"/>
  <c r="J1104" i="17" s="1"/>
  <c r="K405" i="17"/>
  <c r="K1103" i="17" s="1"/>
  <c r="L405" i="17"/>
  <c r="L1103" i="17" s="1"/>
  <c r="M405" i="17"/>
  <c r="M1103" i="17" s="1"/>
  <c r="N405" i="17"/>
  <c r="N1103" i="17" s="1"/>
  <c r="O405" i="17"/>
  <c r="O1103" i="17" s="1"/>
  <c r="P405" i="17"/>
  <c r="P1103" i="17" s="1"/>
  <c r="J405" i="17"/>
  <c r="J1103" i="17" s="1"/>
  <c r="K404" i="17"/>
  <c r="K1102" i="17" s="1"/>
  <c r="L404" i="17"/>
  <c r="L1102" i="17" s="1"/>
  <c r="M404" i="17"/>
  <c r="M1102" i="17" s="1"/>
  <c r="N404" i="17"/>
  <c r="N1102" i="17" s="1"/>
  <c r="O404" i="17"/>
  <c r="O1102" i="17" s="1"/>
  <c r="P404" i="17"/>
  <c r="P1102" i="17" s="1"/>
  <c r="J404" i="17"/>
  <c r="J1102" i="17" s="1"/>
  <c r="K403" i="17"/>
  <c r="K1101" i="17" s="1"/>
  <c r="L403" i="17"/>
  <c r="L1101" i="17" s="1"/>
  <c r="M403" i="17"/>
  <c r="M1101" i="17" s="1"/>
  <c r="N403" i="17"/>
  <c r="N1101" i="17" s="1"/>
  <c r="O403" i="17"/>
  <c r="O1101" i="17" s="1"/>
  <c r="P403" i="17"/>
  <c r="P1101" i="17" s="1"/>
  <c r="J403" i="17"/>
  <c r="J1101" i="17" s="1"/>
  <c r="K402" i="17"/>
  <c r="K1100" i="17" s="1"/>
  <c r="L402" i="17"/>
  <c r="L1100" i="17" s="1"/>
  <c r="M402" i="17"/>
  <c r="M1100" i="17" s="1"/>
  <c r="N402" i="17"/>
  <c r="N1100" i="17" s="1"/>
  <c r="O402" i="17"/>
  <c r="O1100" i="17" s="1"/>
  <c r="P402" i="17"/>
  <c r="P1100" i="17" s="1"/>
  <c r="J402" i="17"/>
  <c r="J1100" i="17" s="1"/>
  <c r="K401" i="17"/>
  <c r="K1099" i="17" s="1"/>
  <c r="L401" i="17"/>
  <c r="L1099" i="17" s="1"/>
  <c r="M401" i="17"/>
  <c r="M1099" i="17" s="1"/>
  <c r="N401" i="17"/>
  <c r="N1099" i="17" s="1"/>
  <c r="O401" i="17"/>
  <c r="O1099" i="17" s="1"/>
  <c r="P401" i="17"/>
  <c r="P1099" i="17" s="1"/>
  <c r="J401" i="17"/>
  <c r="J1099" i="17" s="1"/>
  <c r="K400" i="17"/>
  <c r="K1098" i="17" s="1"/>
  <c r="L400" i="17"/>
  <c r="L1098" i="17" s="1"/>
  <c r="M400" i="17"/>
  <c r="M1098" i="17" s="1"/>
  <c r="N400" i="17"/>
  <c r="N1098" i="17" s="1"/>
  <c r="O400" i="17"/>
  <c r="O1098" i="17" s="1"/>
  <c r="P400" i="17"/>
  <c r="P1098" i="17" s="1"/>
  <c r="J400" i="17"/>
  <c r="J1098" i="17" s="1"/>
  <c r="K394" i="17"/>
  <c r="K1092" i="17" s="1"/>
  <c r="L394" i="17"/>
  <c r="L1092" i="17" s="1"/>
  <c r="M394" i="17"/>
  <c r="M1092" i="17" s="1"/>
  <c r="N394" i="17"/>
  <c r="N1092" i="17" s="1"/>
  <c r="O394" i="17"/>
  <c r="O1092" i="17" s="1"/>
  <c r="P394" i="17"/>
  <c r="P1092" i="17" s="1"/>
  <c r="J394" i="17"/>
  <c r="J1092" i="17" s="1"/>
  <c r="K393" i="17"/>
  <c r="K1091" i="17" s="1"/>
  <c r="L393" i="17"/>
  <c r="L1091" i="17" s="1"/>
  <c r="M393" i="17"/>
  <c r="M1091" i="17" s="1"/>
  <c r="N393" i="17"/>
  <c r="N1091" i="17" s="1"/>
  <c r="O393" i="17"/>
  <c r="O1091" i="17" s="1"/>
  <c r="P393" i="17"/>
  <c r="P1091" i="17" s="1"/>
  <c r="J393" i="17"/>
  <c r="J1091" i="17" s="1"/>
  <c r="K392" i="17"/>
  <c r="K1090" i="17" s="1"/>
  <c r="L392" i="17"/>
  <c r="L1090" i="17" s="1"/>
  <c r="M392" i="17"/>
  <c r="M1090" i="17" s="1"/>
  <c r="N392" i="17"/>
  <c r="N1090" i="17" s="1"/>
  <c r="O392" i="17"/>
  <c r="O1090" i="17" s="1"/>
  <c r="P392" i="17"/>
  <c r="P1090" i="17" s="1"/>
  <c r="J392" i="17"/>
  <c r="J1090" i="17" s="1"/>
  <c r="K391" i="17"/>
  <c r="K1089" i="17" s="1"/>
  <c r="L391" i="17"/>
  <c r="L1089" i="17" s="1"/>
  <c r="M391" i="17"/>
  <c r="M1089" i="17" s="1"/>
  <c r="N391" i="17"/>
  <c r="N1089" i="17" s="1"/>
  <c r="O391" i="17"/>
  <c r="O1089" i="17" s="1"/>
  <c r="P391" i="17"/>
  <c r="P1089" i="17" s="1"/>
  <c r="J391" i="17"/>
  <c r="J1089" i="17" s="1"/>
  <c r="K390" i="17"/>
  <c r="K1088" i="17" s="1"/>
  <c r="L390" i="17"/>
  <c r="L1088" i="17" s="1"/>
  <c r="M390" i="17"/>
  <c r="M1088" i="17" s="1"/>
  <c r="N390" i="17"/>
  <c r="N1088" i="17" s="1"/>
  <c r="O390" i="17"/>
  <c r="O1088" i="17" s="1"/>
  <c r="P390" i="17"/>
  <c r="P1088" i="17" s="1"/>
  <c r="J390" i="17"/>
  <c r="J1088" i="17" s="1"/>
  <c r="K388" i="17"/>
  <c r="K1086" i="17" s="1"/>
  <c r="L388" i="17"/>
  <c r="L1086" i="17" s="1"/>
  <c r="M388" i="17"/>
  <c r="M1086" i="17" s="1"/>
  <c r="N388" i="17"/>
  <c r="N1086" i="17" s="1"/>
  <c r="O388" i="17"/>
  <c r="O1086" i="17" s="1"/>
  <c r="P388" i="17"/>
  <c r="P1086" i="17" s="1"/>
  <c r="J388" i="17"/>
  <c r="J1086" i="17" s="1"/>
  <c r="K1083" i="17"/>
  <c r="L1083" i="17"/>
  <c r="M1083" i="17"/>
  <c r="N1083" i="17"/>
  <c r="O1083" i="17"/>
  <c r="P1083" i="17"/>
  <c r="K384" i="17"/>
  <c r="K1082" i="17" s="1"/>
  <c r="L384" i="17"/>
  <c r="L1082" i="17" s="1"/>
  <c r="M384" i="17"/>
  <c r="M1082" i="17" s="1"/>
  <c r="N384" i="17"/>
  <c r="N1082" i="17" s="1"/>
  <c r="O384" i="17"/>
  <c r="O1082" i="17" s="1"/>
  <c r="P384" i="17"/>
  <c r="P1082" i="17" s="1"/>
  <c r="J384" i="17"/>
  <c r="J1082" i="17" s="1"/>
  <c r="K383" i="17"/>
  <c r="K1081" i="17" s="1"/>
  <c r="L383" i="17"/>
  <c r="L1081" i="17" s="1"/>
  <c r="M383" i="17"/>
  <c r="M1081" i="17" s="1"/>
  <c r="N383" i="17"/>
  <c r="N1081" i="17" s="1"/>
  <c r="O383" i="17"/>
  <c r="O1081" i="17" s="1"/>
  <c r="P383" i="17"/>
  <c r="P1081" i="17" s="1"/>
  <c r="J383" i="17"/>
  <c r="J1081" i="17" s="1"/>
  <c r="K382" i="17"/>
  <c r="K1080" i="17" s="1"/>
  <c r="L382" i="17"/>
  <c r="L1080" i="17" s="1"/>
  <c r="M382" i="17"/>
  <c r="M1080" i="17" s="1"/>
  <c r="N382" i="17"/>
  <c r="N1080" i="17" s="1"/>
  <c r="O382" i="17"/>
  <c r="O1080" i="17" s="1"/>
  <c r="P382" i="17"/>
  <c r="P1080" i="17" s="1"/>
  <c r="J382" i="17"/>
  <c r="J1080" i="17" s="1"/>
  <c r="K381" i="17"/>
  <c r="K1079" i="17" s="1"/>
  <c r="L381" i="17"/>
  <c r="L1079" i="17" s="1"/>
  <c r="M381" i="17"/>
  <c r="M1079" i="17" s="1"/>
  <c r="N381" i="17"/>
  <c r="N1079" i="17" s="1"/>
  <c r="O381" i="17"/>
  <c r="O1079" i="17" s="1"/>
  <c r="P381" i="17"/>
  <c r="P1079" i="17" s="1"/>
  <c r="J381" i="17"/>
  <c r="J1079" i="17" s="1"/>
  <c r="K380" i="17"/>
  <c r="K1078" i="17" s="1"/>
  <c r="L380" i="17"/>
  <c r="L1078" i="17" s="1"/>
  <c r="M380" i="17"/>
  <c r="M1078" i="17" s="1"/>
  <c r="N380" i="17"/>
  <c r="N1078" i="17" s="1"/>
  <c r="O380" i="17"/>
  <c r="P380" i="17"/>
  <c r="P1078" i="17" s="1"/>
  <c r="J380" i="17"/>
  <c r="J1078" i="17" s="1"/>
  <c r="K379" i="17"/>
  <c r="K1077" i="17" s="1"/>
  <c r="L379" i="17"/>
  <c r="L1077" i="17" s="1"/>
  <c r="M379" i="17"/>
  <c r="M1077" i="17" s="1"/>
  <c r="N379" i="17"/>
  <c r="N1077" i="17" s="1"/>
  <c r="O379" i="17"/>
  <c r="O1077" i="17" s="1"/>
  <c r="P379" i="17"/>
  <c r="P1077" i="17" s="1"/>
  <c r="J379" i="17"/>
  <c r="J1077" i="17" s="1"/>
  <c r="K378" i="17"/>
  <c r="K1076" i="17" s="1"/>
  <c r="L378" i="17"/>
  <c r="L1076" i="17" s="1"/>
  <c r="M378" i="17"/>
  <c r="M1076" i="17" s="1"/>
  <c r="N378" i="17"/>
  <c r="N1076" i="17" s="1"/>
  <c r="O378" i="17"/>
  <c r="O1076" i="17" s="1"/>
  <c r="P378" i="17"/>
  <c r="P1076" i="17" s="1"/>
  <c r="J378" i="17"/>
  <c r="J1076" i="17" s="1"/>
  <c r="C357" i="17"/>
  <c r="C1055" i="17" s="1"/>
  <c r="C356" i="17"/>
  <c r="C1054" i="17" s="1"/>
  <c r="D394" i="17"/>
  <c r="D1092" i="17" s="1"/>
  <c r="E394" i="17"/>
  <c r="E1092" i="17" s="1"/>
  <c r="F394" i="17"/>
  <c r="F1092" i="17" s="1"/>
  <c r="G394" i="17"/>
  <c r="G1092" i="17" s="1"/>
  <c r="H394" i="17"/>
  <c r="H1092" i="17" s="1"/>
  <c r="I394" i="17"/>
  <c r="I1092" i="17" s="1"/>
  <c r="C394" i="17"/>
  <c r="C1092" i="17" s="1"/>
  <c r="D393" i="17"/>
  <c r="D1091" i="17" s="1"/>
  <c r="E393" i="17"/>
  <c r="E1091" i="17" s="1"/>
  <c r="F393" i="17"/>
  <c r="F1091" i="17" s="1"/>
  <c r="G393" i="17"/>
  <c r="G1091" i="17" s="1"/>
  <c r="H393" i="17"/>
  <c r="H1091" i="17" s="1"/>
  <c r="I393" i="17"/>
  <c r="I1091" i="17" s="1"/>
  <c r="C393" i="17"/>
  <c r="C1091" i="17" s="1"/>
  <c r="D392" i="17"/>
  <c r="D1090" i="17" s="1"/>
  <c r="E392" i="17"/>
  <c r="E1090" i="17" s="1"/>
  <c r="F392" i="17"/>
  <c r="F1090" i="17" s="1"/>
  <c r="G392" i="17"/>
  <c r="G1090" i="17" s="1"/>
  <c r="H392" i="17"/>
  <c r="I392" i="17"/>
  <c r="C392" i="17"/>
  <c r="C1090" i="17" s="1"/>
  <c r="D391" i="17"/>
  <c r="D1089" i="17" s="1"/>
  <c r="E391" i="17"/>
  <c r="E1089" i="17" s="1"/>
  <c r="F391" i="17"/>
  <c r="F1089" i="17" s="1"/>
  <c r="C391" i="17"/>
  <c r="C1089" i="17" s="1"/>
  <c r="G391" i="17"/>
  <c r="G1089" i="17" s="1"/>
  <c r="H391" i="17"/>
  <c r="H1089" i="17" s="1"/>
  <c r="I391" i="17"/>
  <c r="I1089" i="17" s="1"/>
  <c r="D390" i="17"/>
  <c r="E390" i="17"/>
  <c r="F390" i="17"/>
  <c r="F1088" i="17" s="1"/>
  <c r="G390" i="17"/>
  <c r="G1088" i="17" s="1"/>
  <c r="H390" i="17"/>
  <c r="H1088" i="17" s="1"/>
  <c r="I390" i="17"/>
  <c r="I1088" i="17" s="1"/>
  <c r="C390" i="17"/>
  <c r="C1088" i="17" s="1"/>
  <c r="D388" i="17"/>
  <c r="D1086" i="17" s="1"/>
  <c r="E388" i="17"/>
  <c r="E1086" i="17" s="1"/>
  <c r="F388" i="17"/>
  <c r="F1086" i="17" s="1"/>
  <c r="G388" i="17"/>
  <c r="G1086" i="17" s="1"/>
  <c r="H388" i="17"/>
  <c r="I388" i="17"/>
  <c r="I1086" i="17" s="1"/>
  <c r="C388" i="17"/>
  <c r="C1086" i="17" s="1"/>
  <c r="D387" i="17"/>
  <c r="E387" i="17"/>
  <c r="E1085" i="17" s="1"/>
  <c r="F387" i="17"/>
  <c r="F1085" i="17" s="1"/>
  <c r="G387" i="17"/>
  <c r="G1085" i="17" s="1"/>
  <c r="H387" i="17"/>
  <c r="I387" i="17"/>
  <c r="I1085" i="17" s="1"/>
  <c r="C387" i="17"/>
  <c r="C1085" i="17" s="1"/>
  <c r="D1083" i="17"/>
  <c r="E1083" i="17"/>
  <c r="F1083" i="17"/>
  <c r="G1083" i="17"/>
  <c r="H1083" i="17"/>
  <c r="I1083" i="17"/>
  <c r="C385" i="17"/>
  <c r="C1083" i="17" s="1"/>
  <c r="D384" i="17"/>
  <c r="D1082" i="17" s="1"/>
  <c r="E384" i="17"/>
  <c r="E1082" i="17" s="1"/>
  <c r="F384" i="17"/>
  <c r="F1082" i="17" s="1"/>
  <c r="G384" i="17"/>
  <c r="G1082" i="17" s="1"/>
  <c r="H384" i="17"/>
  <c r="H1082" i="17" s="1"/>
  <c r="I384" i="17"/>
  <c r="I1082" i="17" s="1"/>
  <c r="C384" i="17"/>
  <c r="C1082" i="17" s="1"/>
  <c r="D383" i="17"/>
  <c r="D1081" i="17" s="1"/>
  <c r="E383" i="17"/>
  <c r="E1081" i="17" s="1"/>
  <c r="F383" i="17"/>
  <c r="F1081" i="17" s="1"/>
  <c r="G383" i="17"/>
  <c r="G1081" i="17" s="1"/>
  <c r="H383" i="17"/>
  <c r="I383" i="17"/>
  <c r="I1081" i="17" s="1"/>
  <c r="C383" i="17"/>
  <c r="C1081" i="17" s="1"/>
  <c r="D382" i="17"/>
  <c r="E382" i="17"/>
  <c r="E1080" i="17" s="1"/>
  <c r="F382" i="17"/>
  <c r="F1080" i="17" s="1"/>
  <c r="G382" i="17"/>
  <c r="G1080" i="17" s="1"/>
  <c r="H382" i="17"/>
  <c r="H1080" i="17" s="1"/>
  <c r="I382" i="17"/>
  <c r="I1080" i="17" s="1"/>
  <c r="C382" i="17"/>
  <c r="C1080" i="17" s="1"/>
  <c r="D381" i="17"/>
  <c r="D1079" i="17" s="1"/>
  <c r="E381" i="17"/>
  <c r="E1079" i="17" s="1"/>
  <c r="F381" i="17"/>
  <c r="F1079" i="17" s="1"/>
  <c r="G381" i="17"/>
  <c r="G1079" i="17" s="1"/>
  <c r="H381" i="17"/>
  <c r="H1079" i="17" s="1"/>
  <c r="I381" i="17"/>
  <c r="C381" i="17"/>
  <c r="C1079" i="17" s="1"/>
  <c r="D380" i="17"/>
  <c r="D1078" i="17" s="1"/>
  <c r="E380" i="17"/>
  <c r="E1078" i="17" s="1"/>
  <c r="F380" i="17"/>
  <c r="F1078" i="17" s="1"/>
  <c r="G380" i="17"/>
  <c r="G1078" i="17" s="1"/>
  <c r="H380" i="17"/>
  <c r="H1078" i="17" s="1"/>
  <c r="I380" i="17"/>
  <c r="I1078" i="17" s="1"/>
  <c r="C380" i="17"/>
  <c r="C1078" i="17" s="1"/>
  <c r="D379" i="17"/>
  <c r="D1077" i="17" s="1"/>
  <c r="E379" i="17"/>
  <c r="E1077" i="17" s="1"/>
  <c r="F379" i="17"/>
  <c r="F1077" i="17" s="1"/>
  <c r="G379" i="17"/>
  <c r="G1077" i="17" s="1"/>
  <c r="H379" i="17"/>
  <c r="H1077" i="17" s="1"/>
  <c r="I379" i="17"/>
  <c r="I1077" i="17" s="1"/>
  <c r="C379" i="17"/>
  <c r="C1077" i="17" s="1"/>
  <c r="D378" i="17"/>
  <c r="D1076" i="17" s="1"/>
  <c r="E378" i="17"/>
  <c r="E1076" i="17" s="1"/>
  <c r="F378" i="17"/>
  <c r="F1076" i="17" s="1"/>
  <c r="G378" i="17"/>
  <c r="G1076" i="17" s="1"/>
  <c r="H378" i="17"/>
  <c r="H1076" i="17" s="1"/>
  <c r="I378" i="17"/>
  <c r="I1076" i="17" s="1"/>
  <c r="C378" i="17"/>
  <c r="C1076" i="17" s="1"/>
  <c r="K372" i="17"/>
  <c r="K1070" i="17" s="1"/>
  <c r="L372" i="17"/>
  <c r="L1070" i="17" s="1"/>
  <c r="M372" i="17"/>
  <c r="M1070" i="17" s="1"/>
  <c r="N372" i="17"/>
  <c r="N1070" i="17" s="1"/>
  <c r="O372" i="17"/>
  <c r="O1070" i="17" s="1"/>
  <c r="P372" i="17"/>
  <c r="P1070" i="17" s="1"/>
  <c r="J372" i="17"/>
  <c r="J1070" i="17" s="1"/>
  <c r="K370" i="17"/>
  <c r="K1068" i="17" s="1"/>
  <c r="L370" i="17"/>
  <c r="M370" i="17"/>
  <c r="M1068" i="17" s="1"/>
  <c r="N370" i="17"/>
  <c r="N1068" i="17" s="1"/>
  <c r="O370" i="17"/>
  <c r="O1068" i="17" s="1"/>
  <c r="P370" i="17"/>
  <c r="P1068" i="17" s="1"/>
  <c r="J370" i="17"/>
  <c r="J1068" i="17" s="1"/>
  <c r="K1061" i="17"/>
  <c r="L1061" i="17"/>
  <c r="M1061" i="17"/>
  <c r="N1061" i="17"/>
  <c r="O1061" i="17"/>
  <c r="P1061" i="17"/>
  <c r="K358" i="17"/>
  <c r="K1056" i="17" s="1"/>
  <c r="L358" i="17"/>
  <c r="L1056" i="17" s="1"/>
  <c r="M358" i="17"/>
  <c r="M1056" i="17" s="1"/>
  <c r="N358" i="17"/>
  <c r="N1056" i="17" s="1"/>
  <c r="O358" i="17"/>
  <c r="O1056" i="17" s="1"/>
  <c r="P358" i="17"/>
  <c r="P1056" i="17" s="1"/>
  <c r="J358" i="17"/>
  <c r="J1056" i="17" s="1"/>
  <c r="K356" i="17"/>
  <c r="K1054" i="17" s="1"/>
  <c r="L356" i="17"/>
  <c r="L1054" i="17" s="1"/>
  <c r="M356" i="17"/>
  <c r="M1054" i="17" s="1"/>
  <c r="N356" i="17"/>
  <c r="N1054" i="17" s="1"/>
  <c r="O356" i="17"/>
  <c r="O1054" i="17" s="1"/>
  <c r="P356" i="17"/>
  <c r="P1054" i="17" s="1"/>
  <c r="J356" i="17"/>
  <c r="J1054" i="17" s="1"/>
  <c r="D372" i="17"/>
  <c r="D1070" i="17" s="1"/>
  <c r="E372" i="17"/>
  <c r="E1070" i="17" s="1"/>
  <c r="F372" i="17"/>
  <c r="G372" i="17"/>
  <c r="G1070" i="17" s="1"/>
  <c r="H372" i="17"/>
  <c r="H1070" i="17" s="1"/>
  <c r="I372" i="17"/>
  <c r="I1070" i="17" s="1"/>
  <c r="C372" i="17"/>
  <c r="C1070" i="17" s="1"/>
  <c r="D371" i="17"/>
  <c r="D1069" i="17" s="1"/>
  <c r="E371" i="17"/>
  <c r="E1069" i="17" s="1"/>
  <c r="F371" i="17"/>
  <c r="F1069" i="17" s="1"/>
  <c r="G371" i="17"/>
  <c r="H371" i="17"/>
  <c r="H1069" i="17" s="1"/>
  <c r="I371" i="17"/>
  <c r="I1069" i="17" s="1"/>
  <c r="C371" i="17"/>
  <c r="C1069" i="17" s="1"/>
  <c r="D370" i="17"/>
  <c r="D1068" i="17" s="1"/>
  <c r="E370" i="17"/>
  <c r="E1068" i="17" s="1"/>
  <c r="F370" i="17"/>
  <c r="F1068" i="17" s="1"/>
  <c r="G370" i="17"/>
  <c r="G1068" i="17" s="1"/>
  <c r="H370" i="17"/>
  <c r="H1068" i="17" s="1"/>
  <c r="I370" i="17"/>
  <c r="I1068" i="17" s="1"/>
  <c r="C370" i="17"/>
  <c r="C1068" i="17" s="1"/>
  <c r="D369" i="17"/>
  <c r="D1067" i="17" s="1"/>
  <c r="E369" i="17"/>
  <c r="F369" i="17"/>
  <c r="G369" i="17"/>
  <c r="G1067" i="17" s="1"/>
  <c r="H369" i="17"/>
  <c r="H1067" i="17" s="1"/>
  <c r="I369" i="17"/>
  <c r="I1067" i="17" s="1"/>
  <c r="C369" i="17"/>
  <c r="C1067" i="17" s="1"/>
  <c r="D368" i="17"/>
  <c r="D1066" i="17" s="1"/>
  <c r="E368" i="17"/>
  <c r="E1066" i="17" s="1"/>
  <c r="F368" i="17"/>
  <c r="F1066" i="17" s="1"/>
  <c r="G368" i="17"/>
  <c r="G1066" i="17" s="1"/>
  <c r="H368" i="17"/>
  <c r="H1066" i="17" s="1"/>
  <c r="I368" i="17"/>
  <c r="I1066" i="17" s="1"/>
  <c r="C368" i="17"/>
  <c r="C1066" i="17" s="1"/>
  <c r="E1065" i="17"/>
  <c r="F1065" i="17"/>
  <c r="G1065" i="17"/>
  <c r="H1065" i="17"/>
  <c r="I1065" i="17"/>
  <c r="D1065" i="17"/>
  <c r="D366" i="17"/>
  <c r="D1064" i="17" s="1"/>
  <c r="E366" i="17"/>
  <c r="E1064" i="17" s="1"/>
  <c r="F366" i="17"/>
  <c r="F1064" i="17" s="1"/>
  <c r="G366" i="17"/>
  <c r="H366" i="17"/>
  <c r="H1064" i="17" s="1"/>
  <c r="I366" i="17"/>
  <c r="I1064" i="17" s="1"/>
  <c r="C1064" i="17"/>
  <c r="E365" i="17"/>
  <c r="E1063" i="17" s="1"/>
  <c r="F365" i="17"/>
  <c r="F1063" i="17" s="1"/>
  <c r="G365" i="17"/>
  <c r="G1063" i="17" s="1"/>
  <c r="H365" i="17"/>
  <c r="H1063" i="17" s="1"/>
  <c r="I365" i="17"/>
  <c r="I1063" i="17" s="1"/>
  <c r="D365" i="17"/>
  <c r="D1063" i="17" s="1"/>
  <c r="E1061" i="17"/>
  <c r="F1061" i="17"/>
  <c r="G1061" i="17"/>
  <c r="H1061" i="17"/>
  <c r="I1061" i="17"/>
  <c r="D1061" i="17"/>
  <c r="I362" i="17"/>
  <c r="I1060" i="17" s="1"/>
  <c r="D362" i="17"/>
  <c r="D1060" i="17" s="1"/>
  <c r="E362" i="17"/>
  <c r="E1060" i="17" s="1"/>
  <c r="F362" i="17"/>
  <c r="F1060" i="17" s="1"/>
  <c r="G362" i="17"/>
  <c r="H362" i="17"/>
  <c r="H1060" i="17" s="1"/>
  <c r="C362" i="17"/>
  <c r="C1060" i="17" s="1"/>
  <c r="D361" i="17"/>
  <c r="D1059" i="17" s="1"/>
  <c r="E361" i="17"/>
  <c r="E1059" i="17" s="1"/>
  <c r="F361" i="17"/>
  <c r="F1059" i="17" s="1"/>
  <c r="G361" i="17"/>
  <c r="G1059" i="17" s="1"/>
  <c r="H361" i="17"/>
  <c r="H1059" i="17" s="1"/>
  <c r="I361" i="17"/>
  <c r="I1059" i="17" s="1"/>
  <c r="C361" i="17"/>
  <c r="C1059" i="17" s="1"/>
  <c r="D360" i="17"/>
  <c r="D1058" i="17" s="1"/>
  <c r="E360" i="17"/>
  <c r="E1058" i="17" s="1"/>
  <c r="F360" i="17"/>
  <c r="F1058" i="17" s="1"/>
  <c r="G360" i="17"/>
  <c r="H360" i="17"/>
  <c r="H1058" i="17" s="1"/>
  <c r="I360" i="17"/>
  <c r="I1058" i="17" s="1"/>
  <c r="C360" i="17"/>
  <c r="C1058" i="17" s="1"/>
  <c r="D359" i="17"/>
  <c r="D1057" i="17" s="1"/>
  <c r="E359" i="17"/>
  <c r="E1057" i="17" s="1"/>
  <c r="F359" i="17"/>
  <c r="F1057" i="17" s="1"/>
  <c r="G359" i="17"/>
  <c r="G1057" i="17" s="1"/>
  <c r="H359" i="17"/>
  <c r="H1057" i="17" s="1"/>
  <c r="I359" i="17"/>
  <c r="I1057" i="17" s="1"/>
  <c r="C359" i="17"/>
  <c r="C1057" i="17" s="1"/>
  <c r="D358" i="17"/>
  <c r="D1056" i="17" s="1"/>
  <c r="E358" i="17"/>
  <c r="E1056" i="17" s="1"/>
  <c r="F358" i="17"/>
  <c r="F1056" i="17" s="1"/>
  <c r="G358" i="17"/>
  <c r="G1056" i="17" s="1"/>
  <c r="H358" i="17"/>
  <c r="H1056" i="17" s="1"/>
  <c r="I358" i="17"/>
  <c r="I1056" i="17" s="1"/>
  <c r="C358" i="17"/>
  <c r="C1056" i="17" s="1"/>
  <c r="D357" i="17"/>
  <c r="D1055" i="17" s="1"/>
  <c r="E357" i="17"/>
  <c r="E1055" i="17" s="1"/>
  <c r="F357" i="17"/>
  <c r="F1055" i="17" s="1"/>
  <c r="G357" i="17"/>
  <c r="G1055" i="17" s="1"/>
  <c r="H357" i="17"/>
  <c r="H1055" i="17" s="1"/>
  <c r="I357" i="17"/>
  <c r="I1055" i="17" s="1"/>
  <c r="D356" i="17"/>
  <c r="D1054" i="17" s="1"/>
  <c r="E356" i="17"/>
  <c r="E1054" i="17" s="1"/>
  <c r="F356" i="17"/>
  <c r="F1054" i="17" s="1"/>
  <c r="G356" i="17"/>
  <c r="G1054" i="17" s="1"/>
  <c r="H356" i="17"/>
  <c r="H1054" i="17" s="1"/>
  <c r="I356" i="17"/>
  <c r="I1054" i="17" s="1"/>
  <c r="P350" i="17"/>
  <c r="P1048" i="17" s="1"/>
  <c r="K350" i="17"/>
  <c r="K1048" i="17" s="1"/>
  <c r="L350" i="17"/>
  <c r="L1048" i="17" s="1"/>
  <c r="M350" i="17"/>
  <c r="M1048" i="17" s="1"/>
  <c r="N350" i="17"/>
  <c r="N1048" i="17" s="1"/>
  <c r="O350" i="17"/>
  <c r="O1048" i="17" s="1"/>
  <c r="J350" i="17"/>
  <c r="K349" i="17"/>
  <c r="K1047" i="17" s="1"/>
  <c r="L349" i="17"/>
  <c r="M349" i="17"/>
  <c r="M1047" i="17" s="1"/>
  <c r="N349" i="17"/>
  <c r="N1047" i="17" s="1"/>
  <c r="O349" i="17"/>
  <c r="O1047" i="17" s="1"/>
  <c r="P349" i="17"/>
  <c r="P1047" i="17" s="1"/>
  <c r="J349" i="17"/>
  <c r="J1047" i="17" s="1"/>
  <c r="K347" i="17"/>
  <c r="K1045" i="17" s="1"/>
  <c r="L347" i="17"/>
  <c r="L1045" i="17" s="1"/>
  <c r="M347" i="17"/>
  <c r="M1045" i="17" s="1"/>
  <c r="N347" i="17"/>
  <c r="N1045" i="17" s="1"/>
  <c r="O347" i="17"/>
  <c r="O1045" i="17" s="1"/>
  <c r="P347" i="17"/>
  <c r="P1045" i="17" s="1"/>
  <c r="J347" i="17"/>
  <c r="J1045" i="17" s="1"/>
  <c r="K346" i="17"/>
  <c r="L346" i="17"/>
  <c r="L1044" i="17" s="1"/>
  <c r="M346" i="17"/>
  <c r="M1044" i="17" s="1"/>
  <c r="N346" i="17"/>
  <c r="O346" i="17"/>
  <c r="P346" i="17"/>
  <c r="P1044" i="17" s="1"/>
  <c r="J346" i="17"/>
  <c r="J1044" i="17" s="1"/>
  <c r="J343" i="17"/>
  <c r="J1041" i="17" s="1"/>
  <c r="K340" i="17"/>
  <c r="K1038" i="17" s="1"/>
  <c r="L340" i="17"/>
  <c r="L1038" i="17" s="1"/>
  <c r="M340" i="17"/>
  <c r="M1038" i="17" s="1"/>
  <c r="N340" i="17"/>
  <c r="N1038" i="17" s="1"/>
  <c r="O340" i="17"/>
  <c r="O1038" i="17" s="1"/>
  <c r="P340" i="17"/>
  <c r="P1038" i="17" s="1"/>
  <c r="J340" i="17"/>
  <c r="J1038" i="17" s="1"/>
  <c r="K339" i="17"/>
  <c r="K1037" i="17" s="1"/>
  <c r="L339" i="17"/>
  <c r="L1037" i="17" s="1"/>
  <c r="M339" i="17"/>
  <c r="M1037" i="17" s="1"/>
  <c r="N339" i="17"/>
  <c r="N1037" i="17" s="1"/>
  <c r="O339" i="17"/>
  <c r="O1037" i="17" s="1"/>
  <c r="P339" i="17"/>
  <c r="P1037" i="17" s="1"/>
  <c r="J339" i="17"/>
  <c r="J1037" i="17" s="1"/>
  <c r="K337" i="17"/>
  <c r="K1035" i="17" s="1"/>
  <c r="L337" i="17"/>
  <c r="L1035" i="17" s="1"/>
  <c r="M337" i="17"/>
  <c r="M1035" i="17" s="1"/>
  <c r="N337" i="17"/>
  <c r="N1035" i="17" s="1"/>
  <c r="O337" i="17"/>
  <c r="O1035" i="17" s="1"/>
  <c r="P337" i="17"/>
  <c r="P1035" i="17" s="1"/>
  <c r="J337" i="17"/>
  <c r="J1035" i="17" s="1"/>
  <c r="K335" i="17"/>
  <c r="K1033" i="17" s="1"/>
  <c r="L335" i="17"/>
  <c r="L1033" i="17" s="1"/>
  <c r="M335" i="17"/>
  <c r="M1033" i="17" s="1"/>
  <c r="N335" i="17"/>
  <c r="N1033" i="17" s="1"/>
  <c r="O335" i="17"/>
  <c r="O1033" i="17" s="1"/>
  <c r="P335" i="17"/>
  <c r="P1033" i="17" s="1"/>
  <c r="J335" i="17"/>
  <c r="J1033" i="17" s="1"/>
  <c r="K334" i="17"/>
  <c r="K1032" i="17" s="1"/>
  <c r="L334" i="17"/>
  <c r="L1032" i="17" s="1"/>
  <c r="M334" i="17"/>
  <c r="M1032" i="17" s="1"/>
  <c r="N334" i="17"/>
  <c r="N1032" i="17" s="1"/>
  <c r="O334" i="17"/>
  <c r="O1032" i="17" s="1"/>
  <c r="P334" i="17"/>
  <c r="P1032" i="17" s="1"/>
  <c r="J334" i="17"/>
  <c r="J1032" i="17" s="1"/>
  <c r="D350" i="17"/>
  <c r="D1048" i="17" s="1"/>
  <c r="E350" i="17"/>
  <c r="E1048" i="17" s="1"/>
  <c r="F350" i="17"/>
  <c r="G350" i="17"/>
  <c r="H350" i="17"/>
  <c r="H1048" i="17" s="1"/>
  <c r="I350" i="17"/>
  <c r="I1048" i="17" s="1"/>
  <c r="C350" i="17"/>
  <c r="C1048" i="17" s="1"/>
  <c r="D349" i="17"/>
  <c r="D1047" i="17" s="1"/>
  <c r="E349" i="17"/>
  <c r="E1047" i="17" s="1"/>
  <c r="F349" i="17"/>
  <c r="F1047" i="17" s="1"/>
  <c r="G349" i="17"/>
  <c r="G1047" i="17" s="1"/>
  <c r="H349" i="17"/>
  <c r="H1047" i="17" s="1"/>
  <c r="I349" i="17"/>
  <c r="C349" i="17"/>
  <c r="C1047" i="17" s="1"/>
  <c r="D348" i="17"/>
  <c r="D1046" i="17" s="1"/>
  <c r="E348" i="17"/>
  <c r="E1046" i="17" s="1"/>
  <c r="F348" i="17"/>
  <c r="F1046" i="17" s="1"/>
  <c r="G348" i="17"/>
  <c r="H348" i="17"/>
  <c r="H1046" i="17" s="1"/>
  <c r="I348" i="17"/>
  <c r="I1046" i="17" s="1"/>
  <c r="C348" i="17"/>
  <c r="C1046" i="17" s="1"/>
  <c r="D347" i="17"/>
  <c r="E347" i="17"/>
  <c r="E1045" i="17" s="1"/>
  <c r="F347" i="17"/>
  <c r="F1045" i="17" s="1"/>
  <c r="G347" i="17"/>
  <c r="G1045" i="17" s="1"/>
  <c r="H347" i="17"/>
  <c r="I347" i="17"/>
  <c r="I1045" i="17" s="1"/>
  <c r="C347" i="17"/>
  <c r="C1045" i="17" s="1"/>
  <c r="D346" i="17"/>
  <c r="D1044" i="17" s="1"/>
  <c r="E346" i="17"/>
  <c r="E1044" i="17" s="1"/>
  <c r="F346" i="17"/>
  <c r="F1044" i="17" s="1"/>
  <c r="G346" i="17"/>
  <c r="G1044" i="17" s="1"/>
  <c r="H346" i="17"/>
  <c r="H1044" i="17" s="1"/>
  <c r="I346" i="17"/>
  <c r="I1044" i="17" s="1"/>
  <c r="C346" i="17"/>
  <c r="C1044" i="17" s="1"/>
  <c r="E345" i="17"/>
  <c r="E1043" i="17" s="1"/>
  <c r="F345" i="17"/>
  <c r="F1043" i="17" s="1"/>
  <c r="G345" i="17"/>
  <c r="G1043" i="17" s="1"/>
  <c r="H345" i="17"/>
  <c r="H1043" i="17" s="1"/>
  <c r="I345" i="17"/>
  <c r="I1043" i="17" s="1"/>
  <c r="D345" i="17"/>
  <c r="D1043" i="17" s="1"/>
  <c r="D344" i="17"/>
  <c r="D1042" i="17" s="1"/>
  <c r="E344" i="17"/>
  <c r="E1042" i="17" s="1"/>
  <c r="F344" i="17"/>
  <c r="F1042" i="17" s="1"/>
  <c r="G344" i="17"/>
  <c r="H344" i="17"/>
  <c r="I344" i="17"/>
  <c r="I1042" i="17" s="1"/>
  <c r="C344" i="17"/>
  <c r="C1042" i="17" s="1"/>
  <c r="E343" i="17"/>
  <c r="E1041" i="17" s="1"/>
  <c r="F343" i="17"/>
  <c r="F1041" i="17" s="1"/>
  <c r="G343" i="17"/>
  <c r="G1041" i="17" s="1"/>
  <c r="H343" i="17"/>
  <c r="H1041" i="17" s="1"/>
  <c r="I343" i="17"/>
  <c r="I1041" i="17" s="1"/>
  <c r="D343" i="17"/>
  <c r="E1039" i="17"/>
  <c r="F1039" i="17"/>
  <c r="G1039" i="17"/>
  <c r="H1039" i="17"/>
  <c r="I1039" i="17"/>
  <c r="D1039" i="17"/>
  <c r="D340" i="17"/>
  <c r="D1038" i="17" s="1"/>
  <c r="E340" i="17"/>
  <c r="E1038" i="17" s="1"/>
  <c r="F340" i="17"/>
  <c r="F1038" i="17" s="1"/>
  <c r="G340" i="17"/>
  <c r="G1038" i="17" s="1"/>
  <c r="H340" i="17"/>
  <c r="H1038" i="17" s="1"/>
  <c r="I340" i="17"/>
  <c r="I1038" i="17" s="1"/>
  <c r="C340" i="17"/>
  <c r="C1038" i="17" s="1"/>
  <c r="D339" i="17"/>
  <c r="D1037" i="17" s="1"/>
  <c r="E339" i="17"/>
  <c r="F339" i="17"/>
  <c r="F1037" i="17" s="1"/>
  <c r="G339" i="17"/>
  <c r="G1037" i="17" s="1"/>
  <c r="H339" i="17"/>
  <c r="H1037" i="17" s="1"/>
  <c r="I339" i="17"/>
  <c r="I1037" i="17" s="1"/>
  <c r="C339" i="17"/>
  <c r="C1037" i="17" s="1"/>
  <c r="D338" i="17"/>
  <c r="D1036" i="17" s="1"/>
  <c r="E338" i="17"/>
  <c r="E1036" i="17" s="1"/>
  <c r="F338" i="17"/>
  <c r="F1036" i="17" s="1"/>
  <c r="G338" i="17"/>
  <c r="G1036" i="17" s="1"/>
  <c r="H338" i="17"/>
  <c r="H1036" i="17" s="1"/>
  <c r="I338" i="17"/>
  <c r="I1036" i="17" s="1"/>
  <c r="C338" i="17"/>
  <c r="C1036" i="17" s="1"/>
  <c r="D337" i="17"/>
  <c r="D1035" i="17" s="1"/>
  <c r="E337" i="17"/>
  <c r="E1035" i="17" s="1"/>
  <c r="F337" i="17"/>
  <c r="F1035" i="17" s="1"/>
  <c r="G337" i="17"/>
  <c r="G1035" i="17" s="1"/>
  <c r="H337" i="17"/>
  <c r="H1035" i="17" s="1"/>
  <c r="I337" i="17"/>
  <c r="I1035" i="17" s="1"/>
  <c r="C337" i="17"/>
  <c r="C1035" i="17" s="1"/>
  <c r="D335" i="17"/>
  <c r="D1033" i="17" s="1"/>
  <c r="E335" i="17"/>
  <c r="E1033" i="17" s="1"/>
  <c r="F335" i="17"/>
  <c r="F1033" i="17" s="1"/>
  <c r="G335" i="17"/>
  <c r="G1033" i="17" s="1"/>
  <c r="H335" i="17"/>
  <c r="H1033" i="17" s="1"/>
  <c r="I335" i="17"/>
  <c r="I1033" i="17" s="1"/>
  <c r="C335" i="17"/>
  <c r="C1033" i="17" s="1"/>
  <c r="D334" i="17"/>
  <c r="D1032" i="17" s="1"/>
  <c r="E334" i="17"/>
  <c r="E1032" i="17" s="1"/>
  <c r="F334" i="17"/>
  <c r="F1032" i="17" s="1"/>
  <c r="G334" i="17"/>
  <c r="G1032" i="17" s="1"/>
  <c r="H334" i="17"/>
  <c r="H1032" i="17" s="1"/>
  <c r="I334" i="17"/>
  <c r="I1032" i="17" s="1"/>
  <c r="C334" i="17"/>
  <c r="C1032" i="17" s="1"/>
  <c r="J317" i="17"/>
  <c r="D304" i="17"/>
  <c r="D732" i="17" s="1"/>
  <c r="E304" i="17"/>
  <c r="F304" i="17"/>
  <c r="F732" i="17" s="1"/>
  <c r="G304" i="17"/>
  <c r="G732" i="17" s="1"/>
  <c r="H304" i="17"/>
  <c r="H732" i="17" s="1"/>
  <c r="I304" i="17"/>
  <c r="I732" i="17" s="1"/>
  <c r="C304" i="17"/>
  <c r="C732" i="17" s="1"/>
  <c r="I303" i="17"/>
  <c r="P325" i="17" s="1"/>
  <c r="D303" i="17"/>
  <c r="E303" i="17"/>
  <c r="L325" i="17" s="1"/>
  <c r="F303" i="17"/>
  <c r="G303" i="17"/>
  <c r="H303" i="17"/>
  <c r="C303" i="17"/>
  <c r="D302" i="17"/>
  <c r="E302" i="17"/>
  <c r="F302" i="17"/>
  <c r="G302" i="17"/>
  <c r="H302" i="17"/>
  <c r="I302" i="17"/>
  <c r="C302" i="17"/>
  <c r="D301" i="17"/>
  <c r="E301" i="17"/>
  <c r="F301" i="17"/>
  <c r="G301" i="17"/>
  <c r="H301" i="17"/>
  <c r="I301" i="17"/>
  <c r="I729" i="17" s="1"/>
  <c r="C301" i="17"/>
  <c r="I300" i="17"/>
  <c r="D300" i="17"/>
  <c r="E300" i="17"/>
  <c r="F300" i="17"/>
  <c r="G300" i="17"/>
  <c r="H300" i="17"/>
  <c r="C300" i="17"/>
  <c r="C728" i="17" s="1"/>
  <c r="K299" i="17"/>
  <c r="D298" i="17"/>
  <c r="E298" i="17"/>
  <c r="F298" i="17"/>
  <c r="G298" i="17"/>
  <c r="H298" i="17"/>
  <c r="I298" i="17"/>
  <c r="C298" i="17"/>
  <c r="L852" i="17" l="1"/>
  <c r="E852" i="17"/>
  <c r="K852" i="17"/>
  <c r="D852" i="17"/>
  <c r="P852" i="17"/>
  <c r="I852" i="17"/>
  <c r="O853" i="17"/>
  <c r="H853" i="17"/>
  <c r="M852" i="17"/>
  <c r="F852" i="17"/>
  <c r="C853" i="17"/>
  <c r="J853" i="17"/>
  <c r="G853" i="17"/>
  <c r="N853" i="17"/>
  <c r="M853" i="17"/>
  <c r="F853" i="17"/>
  <c r="E853" i="17"/>
  <c r="L853" i="17"/>
  <c r="C852" i="17"/>
  <c r="J852" i="17"/>
  <c r="K853" i="17"/>
  <c r="D853" i="17"/>
  <c r="H852" i="17"/>
  <c r="O852" i="17"/>
  <c r="I853" i="17"/>
  <c r="P853" i="17"/>
  <c r="N852" i="17"/>
  <c r="G852" i="17"/>
  <c r="D1085" i="17"/>
  <c r="D1041" i="17"/>
  <c r="O298" i="17"/>
  <c r="I480" i="17"/>
  <c r="M299" i="17"/>
  <c r="M298" i="17"/>
  <c r="K434" i="17"/>
  <c r="K298" i="17"/>
  <c r="P299" i="17"/>
  <c r="O457" i="17"/>
  <c r="O299" i="17"/>
  <c r="N479" i="17"/>
  <c r="N299" i="17"/>
  <c r="L299" i="17"/>
  <c r="P298" i="17"/>
  <c r="N298" i="17"/>
  <c r="L298" i="17"/>
  <c r="M439" i="17"/>
  <c r="D483" i="17"/>
  <c r="F459" i="17"/>
  <c r="H480" i="17"/>
  <c r="E481" i="17"/>
  <c r="P484" i="17"/>
  <c r="M504" i="17"/>
  <c r="K482" i="17"/>
  <c r="G530" i="17"/>
  <c r="G1048" i="17"/>
  <c r="J475" i="17"/>
  <c r="J1083" i="17"/>
  <c r="N436" i="17"/>
  <c r="N1044" i="17"/>
  <c r="H437" i="17"/>
  <c r="H1045" i="17"/>
  <c r="E459" i="17"/>
  <c r="E1067" i="17"/>
  <c r="G461" i="17"/>
  <c r="G1069" i="17"/>
  <c r="I572" i="17"/>
  <c r="H1090" i="17"/>
  <c r="P459" i="17"/>
  <c r="C896" i="17"/>
  <c r="J874" i="17"/>
  <c r="J896" i="17"/>
  <c r="J918" i="17"/>
  <c r="C874" i="17"/>
  <c r="K875" i="17"/>
  <c r="D875" i="17"/>
  <c r="K897" i="17"/>
  <c r="K919" i="17"/>
  <c r="D897" i="17"/>
  <c r="J453" i="17"/>
  <c r="J1061" i="17"/>
  <c r="L550" i="17"/>
  <c r="L1068" i="17"/>
  <c r="E570" i="17"/>
  <c r="E1088" i="17"/>
  <c r="O560" i="17"/>
  <c r="O1078" i="17"/>
  <c r="C437" i="17"/>
  <c r="I515" i="17"/>
  <c r="O874" i="17"/>
  <c r="O896" i="17"/>
  <c r="H896" i="17"/>
  <c r="O918" i="17"/>
  <c r="P875" i="17"/>
  <c r="P897" i="17"/>
  <c r="I897" i="17"/>
  <c r="I875" i="17"/>
  <c r="P919" i="17"/>
  <c r="K436" i="17"/>
  <c r="K1044" i="17"/>
  <c r="G456" i="17"/>
  <c r="G1064" i="17"/>
  <c r="D480" i="17"/>
  <c r="D1088" i="17"/>
  <c r="N440" i="17"/>
  <c r="P503" i="17"/>
  <c r="H515" i="17"/>
  <c r="I547" i="17"/>
  <c r="N874" i="17"/>
  <c r="N896" i="17"/>
  <c r="G896" i="17"/>
  <c r="N918" i="17"/>
  <c r="I439" i="17"/>
  <c r="I1047" i="17"/>
  <c r="P439" i="17"/>
  <c r="I543" i="17"/>
  <c r="M918" i="17"/>
  <c r="M874" i="17"/>
  <c r="F896" i="17"/>
  <c r="M896" i="17"/>
  <c r="L439" i="17"/>
  <c r="L1047" i="17"/>
  <c r="H434" i="17"/>
  <c r="H1042" i="17"/>
  <c r="O592" i="17"/>
  <c r="O1110" i="17"/>
  <c r="M436" i="17"/>
  <c r="F483" i="17"/>
  <c r="E552" i="17"/>
  <c r="E896" i="17"/>
  <c r="L874" i="17"/>
  <c r="L896" i="17"/>
  <c r="L918" i="17"/>
  <c r="H478" i="17"/>
  <c r="H1086" i="17"/>
  <c r="O481" i="17"/>
  <c r="L462" i="17"/>
  <c r="D437" i="17"/>
  <c r="D1045" i="17"/>
  <c r="H461" i="17"/>
  <c r="E519" i="17"/>
  <c r="E1037" i="17"/>
  <c r="G434" i="17"/>
  <c r="G1042" i="17"/>
  <c r="J440" i="17"/>
  <c r="J1048" i="17"/>
  <c r="G540" i="17"/>
  <c r="G1058" i="17"/>
  <c r="I440" i="17"/>
  <c r="E483" i="17"/>
  <c r="J497" i="17"/>
  <c r="K874" i="17"/>
  <c r="D874" i="17"/>
  <c r="K896" i="17"/>
  <c r="D896" i="17"/>
  <c r="K918" i="17"/>
  <c r="G542" i="17"/>
  <c r="G1060" i="17"/>
  <c r="E439" i="17"/>
  <c r="I461" i="17"/>
  <c r="D524" i="17"/>
  <c r="I563" i="17"/>
  <c r="I896" i="17"/>
  <c r="P874" i="17"/>
  <c r="P896" i="17"/>
  <c r="P918" i="17"/>
  <c r="D439" i="17"/>
  <c r="P571" i="17"/>
  <c r="O897" i="17"/>
  <c r="O875" i="17"/>
  <c r="H897" i="17"/>
  <c r="H875" i="17"/>
  <c r="O919" i="17"/>
  <c r="F552" i="17"/>
  <c r="F1070" i="17"/>
  <c r="I561" i="17"/>
  <c r="I1079" i="17"/>
  <c r="D562" i="17"/>
  <c r="D1080" i="17"/>
  <c r="I438" i="17"/>
  <c r="O565" i="17"/>
  <c r="J875" i="17"/>
  <c r="J897" i="17"/>
  <c r="C875" i="17"/>
  <c r="C897" i="17"/>
  <c r="J919" i="17"/>
  <c r="G438" i="17"/>
  <c r="G1046" i="17"/>
  <c r="H438" i="17"/>
  <c r="O484" i="17"/>
  <c r="N594" i="17"/>
  <c r="N919" i="17"/>
  <c r="N875" i="17"/>
  <c r="N897" i="17"/>
  <c r="G875" i="17"/>
  <c r="G897" i="17"/>
  <c r="O436" i="17"/>
  <c r="O1044" i="17"/>
  <c r="E435" i="17"/>
  <c r="L460" i="17"/>
  <c r="N484" i="17"/>
  <c r="N593" i="17"/>
  <c r="M875" i="17"/>
  <c r="M897" i="17"/>
  <c r="F897" i="17"/>
  <c r="M919" i="17"/>
  <c r="F875" i="17"/>
  <c r="F530" i="17"/>
  <c r="F1048" i="17"/>
  <c r="F549" i="17"/>
  <c r="F1067" i="17"/>
  <c r="H563" i="17"/>
  <c r="H1081" i="17"/>
  <c r="I482" i="17"/>
  <c r="I1090" i="17"/>
  <c r="D435" i="17"/>
  <c r="J460" i="17"/>
  <c r="G573" i="17"/>
  <c r="L586" i="17"/>
  <c r="L875" i="17"/>
  <c r="E875" i="17"/>
  <c r="E897" i="17"/>
  <c r="L897" i="17"/>
  <c r="L919" i="17"/>
  <c r="G567" i="17"/>
  <c r="H567" i="17"/>
  <c r="H1085" i="17"/>
  <c r="J433" i="17"/>
  <c r="J437" i="17"/>
  <c r="F565" i="17"/>
  <c r="F529" i="17"/>
  <c r="F439" i="17"/>
  <c r="K529" i="17"/>
  <c r="K439" i="17"/>
  <c r="H550" i="17"/>
  <c r="H460" i="17"/>
  <c r="P564" i="17"/>
  <c r="K585" i="17"/>
  <c r="D462" i="17"/>
  <c r="K536" i="17"/>
  <c r="G562" i="17"/>
  <c r="E574" i="17"/>
  <c r="E484" i="17"/>
  <c r="P574" i="17"/>
  <c r="N502" i="17"/>
  <c r="N592" i="17"/>
  <c r="M325" i="17"/>
  <c r="D529" i="17"/>
  <c r="O530" i="17"/>
  <c r="O440" i="17"/>
  <c r="H552" i="17"/>
  <c r="H462" i="17"/>
  <c r="F562" i="17"/>
  <c r="D574" i="17"/>
  <c r="D484" i="17"/>
  <c r="M482" i="17"/>
  <c r="K587" i="17"/>
  <c r="E527" i="17"/>
  <c r="G560" i="17"/>
  <c r="K558" i="17"/>
  <c r="M580" i="17"/>
  <c r="M595" i="17"/>
  <c r="N595" i="17"/>
  <c r="M505" i="17"/>
  <c r="K440" i="17"/>
  <c r="C726" i="17"/>
  <c r="J456" i="17"/>
  <c r="H524" i="17"/>
  <c r="P437" i="17"/>
  <c r="P527" i="17"/>
  <c r="C462" i="17"/>
  <c r="E565" i="17"/>
  <c r="O482" i="17"/>
  <c r="O572" i="17"/>
  <c r="I726" i="17"/>
  <c r="P434" i="17"/>
  <c r="I478" i="17"/>
  <c r="P456" i="17"/>
  <c r="D545" i="17"/>
  <c r="M543" i="17"/>
  <c r="F568" i="17"/>
  <c r="F478" i="17"/>
  <c r="K560" i="17"/>
  <c r="M582" i="17"/>
  <c r="P594" i="17"/>
  <c r="P504" i="17"/>
  <c r="H519" i="17"/>
  <c r="I518" i="17"/>
  <c r="M514" i="17"/>
  <c r="F540" i="17"/>
  <c r="K484" i="17"/>
  <c r="M695" i="17"/>
  <c r="K325" i="17"/>
  <c r="D731" i="17"/>
  <c r="K461" i="17"/>
  <c r="F515" i="17"/>
  <c r="E521" i="17"/>
  <c r="E524" i="17"/>
  <c r="E434" i="17"/>
  <c r="F526" i="17"/>
  <c r="F436" i="17"/>
  <c r="H528" i="17"/>
  <c r="C440" i="17"/>
  <c r="L514" i="17"/>
  <c r="N517" i="17"/>
  <c r="P520" i="17"/>
  <c r="M527" i="17"/>
  <c r="M437" i="17"/>
  <c r="N530" i="17"/>
  <c r="H537" i="17"/>
  <c r="E540" i="17"/>
  <c r="F542" i="17"/>
  <c r="H545" i="17"/>
  <c r="I457" i="17"/>
  <c r="C459" i="17"/>
  <c r="E550" i="17"/>
  <c r="E460" i="17"/>
  <c r="G552" i="17"/>
  <c r="G462" i="17"/>
  <c r="P538" i="17"/>
  <c r="K543" i="17"/>
  <c r="M552" i="17"/>
  <c r="H559" i="17"/>
  <c r="E562" i="17"/>
  <c r="D568" i="17"/>
  <c r="F571" i="17"/>
  <c r="F481" i="17"/>
  <c r="H573" i="17"/>
  <c r="H483" i="17"/>
  <c r="N559" i="17"/>
  <c r="P561" i="17"/>
  <c r="K562" i="17"/>
  <c r="M564" i="17"/>
  <c r="O568" i="17"/>
  <c r="J481" i="17"/>
  <c r="L572" i="17"/>
  <c r="L482" i="17"/>
  <c r="N574" i="17"/>
  <c r="P581" i="17"/>
  <c r="K582" i="17"/>
  <c r="M584" i="17"/>
  <c r="O586" i="17"/>
  <c r="J500" i="17"/>
  <c r="L592" i="17"/>
  <c r="L502" i="17"/>
  <c r="N504" i="17"/>
  <c r="P596" i="17"/>
  <c r="P506" i="17"/>
  <c r="N457" i="17"/>
  <c r="O503" i="17"/>
  <c r="H518" i="17"/>
  <c r="I567" i="17"/>
  <c r="L695" i="17"/>
  <c r="F727" i="17"/>
  <c r="M479" i="17"/>
  <c r="F479" i="17"/>
  <c r="G529" i="17"/>
  <c r="G439" i="17"/>
  <c r="F536" i="17"/>
  <c r="I550" i="17"/>
  <c r="I460" i="17"/>
  <c r="E558" i="17"/>
  <c r="D563" i="17"/>
  <c r="G574" i="17"/>
  <c r="G484" i="17"/>
  <c r="K573" i="17"/>
  <c r="K483" i="17"/>
  <c r="P502" i="17"/>
  <c r="E727" i="17"/>
  <c r="E479" i="17"/>
  <c r="L479" i="17"/>
  <c r="L501" i="17"/>
  <c r="L457" i="17"/>
  <c r="I526" i="17"/>
  <c r="D558" i="17"/>
  <c r="F484" i="17"/>
  <c r="F574" i="17"/>
  <c r="L580" i="17"/>
  <c r="H526" i="17"/>
  <c r="K519" i="17"/>
  <c r="D536" i="17"/>
  <c r="H542" i="17"/>
  <c r="E548" i="17"/>
  <c r="E458" i="17"/>
  <c r="G571" i="17"/>
  <c r="G481" i="17"/>
  <c r="P559" i="17"/>
  <c r="N482" i="17"/>
  <c r="N572" i="17"/>
  <c r="O584" i="17"/>
  <c r="J458" i="17"/>
  <c r="J504" i="17"/>
  <c r="H726" i="17"/>
  <c r="O456" i="17"/>
  <c r="O434" i="17"/>
  <c r="G515" i="17"/>
  <c r="O517" i="17"/>
  <c r="I537" i="17"/>
  <c r="I545" i="17"/>
  <c r="D548" i="17"/>
  <c r="D458" i="17"/>
  <c r="I559" i="17"/>
  <c r="C477" i="17"/>
  <c r="C481" i="17"/>
  <c r="O559" i="17"/>
  <c r="N564" i="17"/>
  <c r="P568" i="17"/>
  <c r="L582" i="17"/>
  <c r="P586" i="17"/>
  <c r="M502" i="17"/>
  <c r="M592" i="17"/>
  <c r="O594" i="17"/>
  <c r="O504" i="17"/>
  <c r="J506" i="17"/>
  <c r="G726" i="17"/>
  <c r="N434" i="17"/>
  <c r="N456" i="17"/>
  <c r="G728" i="17"/>
  <c r="N458" i="17"/>
  <c r="C730" i="17"/>
  <c r="J438" i="17"/>
  <c r="C460" i="17"/>
  <c r="F726" i="17"/>
  <c r="M456" i="17"/>
  <c r="F728" i="17"/>
  <c r="M458" i="17"/>
  <c r="I730" i="17"/>
  <c r="P438" i="17"/>
  <c r="I731" i="17"/>
  <c r="P461" i="17"/>
  <c r="E515" i="17"/>
  <c r="I520" i="17"/>
  <c r="D523" i="17"/>
  <c r="D434" i="17"/>
  <c r="E526" i="17"/>
  <c r="E436" i="17"/>
  <c r="G528" i="17"/>
  <c r="I530" i="17"/>
  <c r="K514" i="17"/>
  <c r="M517" i="17"/>
  <c r="O520" i="17"/>
  <c r="J436" i="17"/>
  <c r="L527" i="17"/>
  <c r="M530" i="17"/>
  <c r="M440" i="17"/>
  <c r="G537" i="17"/>
  <c r="I539" i="17"/>
  <c r="D540" i="17"/>
  <c r="E542" i="17"/>
  <c r="G545" i="17"/>
  <c r="H547" i="17"/>
  <c r="H457" i="17"/>
  <c r="I549" i="17"/>
  <c r="D550" i="17"/>
  <c r="D460" i="17"/>
  <c r="F462" i="17"/>
  <c r="O538" i="17"/>
  <c r="L437" i="17"/>
  <c r="I459" i="17"/>
  <c r="M457" i="17"/>
  <c r="P481" i="17"/>
  <c r="M501" i="17"/>
  <c r="G518" i="17"/>
  <c r="H530" i="17"/>
  <c r="N520" i="17"/>
  <c r="P526" i="17"/>
  <c r="P436" i="17"/>
  <c r="K527" i="17"/>
  <c r="K437" i="17"/>
  <c r="L440" i="17"/>
  <c r="L530" i="17"/>
  <c r="K462" i="17"/>
  <c r="E437" i="17"/>
  <c r="G480" i="17"/>
  <c r="F543" i="17"/>
  <c r="G564" i="17"/>
  <c r="G729" i="17"/>
  <c r="N459" i="17"/>
  <c r="G519" i="17"/>
  <c r="M519" i="17"/>
  <c r="G538" i="17"/>
  <c r="F546" i="17"/>
  <c r="F456" i="17"/>
  <c r="M536" i="17"/>
  <c r="I562" i="17"/>
  <c r="E572" i="17"/>
  <c r="E482" i="17"/>
  <c r="O562" i="17"/>
  <c r="P572" i="17"/>
  <c r="P482" i="17"/>
  <c r="L585" i="17"/>
  <c r="H540" i="17"/>
  <c r="P552" i="17"/>
  <c r="P462" i="17"/>
  <c r="D572" i="17"/>
  <c r="D482" i="17"/>
  <c r="J484" i="17"/>
  <c r="M587" i="17"/>
  <c r="C436" i="17"/>
  <c r="F731" i="17"/>
  <c r="M461" i="17"/>
  <c r="G524" i="17"/>
  <c r="P517" i="17"/>
  <c r="O527" i="17"/>
  <c r="O437" i="17"/>
  <c r="E538" i="17"/>
  <c r="D456" i="17"/>
  <c r="D546" i="17"/>
  <c r="O552" i="17"/>
  <c r="O462" i="17"/>
  <c r="I564" i="17"/>
  <c r="C483" i="17"/>
  <c r="M562" i="17"/>
  <c r="K580" i="17"/>
  <c r="L587" i="17"/>
  <c r="I434" i="17"/>
  <c r="E731" i="17"/>
  <c r="L461" i="17"/>
  <c r="F524" i="17"/>
  <c r="F434" i="17"/>
  <c r="D538" i="17"/>
  <c r="D547" i="17"/>
  <c r="F550" i="17"/>
  <c r="F460" i="17"/>
  <c r="N552" i="17"/>
  <c r="D560" i="17"/>
  <c r="H564" i="17"/>
  <c r="E568" i="17"/>
  <c r="I573" i="17"/>
  <c r="I483" i="17"/>
  <c r="L562" i="17"/>
  <c r="K570" i="17"/>
  <c r="K480" i="17"/>
  <c r="O574" i="17"/>
  <c r="N584" i="17"/>
  <c r="E726" i="17"/>
  <c r="L456" i="17"/>
  <c r="E728" i="17"/>
  <c r="L458" i="17"/>
  <c r="H730" i="17"/>
  <c r="O438" i="17"/>
  <c r="I514" i="17"/>
  <c r="D515" i="17"/>
  <c r="F518" i="17"/>
  <c r="H520" i="17"/>
  <c r="I523" i="17"/>
  <c r="D525" i="17"/>
  <c r="D526" i="17"/>
  <c r="D436" i="17"/>
  <c r="F528" i="17"/>
  <c r="F438" i="17"/>
  <c r="D726" i="17"/>
  <c r="K456" i="17"/>
  <c r="D728" i="17"/>
  <c r="K458" i="17"/>
  <c r="G730" i="17"/>
  <c r="N460" i="17"/>
  <c r="N438" i="17"/>
  <c r="H514" i="17"/>
  <c r="E518" i="17"/>
  <c r="G520" i="17"/>
  <c r="H523" i="17"/>
  <c r="I435" i="17"/>
  <c r="E528" i="17"/>
  <c r="E438" i="17"/>
  <c r="P515" i="17"/>
  <c r="K517" i="17"/>
  <c r="M520" i="17"/>
  <c r="O526" i="17"/>
  <c r="J439" i="17"/>
  <c r="K530" i="17"/>
  <c r="D552" i="17"/>
  <c r="P483" i="17"/>
  <c r="J434" i="17"/>
  <c r="N462" i="17"/>
  <c r="N481" i="17"/>
  <c r="N500" i="17"/>
  <c r="L517" i="17"/>
  <c r="E517" i="17"/>
  <c r="K515" i="17"/>
  <c r="I540" i="17"/>
  <c r="J462" i="17"/>
  <c r="I571" i="17"/>
  <c r="I481" i="17"/>
  <c r="L565" i="17"/>
  <c r="N587" i="17"/>
  <c r="I524" i="17"/>
  <c r="N325" i="17"/>
  <c r="G731" i="17"/>
  <c r="N461" i="17"/>
  <c r="F519" i="17"/>
  <c r="O514" i="17"/>
  <c r="F538" i="17"/>
  <c r="E543" i="17"/>
  <c r="L536" i="17"/>
  <c r="F560" i="17"/>
  <c r="G568" i="17"/>
  <c r="G478" i="17"/>
  <c r="L560" i="17"/>
  <c r="K565" i="17"/>
  <c r="N582" i="17"/>
  <c r="O502" i="17"/>
  <c r="E729" i="17"/>
  <c r="L459" i="17"/>
  <c r="G521" i="17"/>
  <c r="G550" i="17"/>
  <c r="G460" i="17"/>
  <c r="D565" i="17"/>
  <c r="L570" i="17"/>
  <c r="L480" i="17"/>
  <c r="K595" i="17"/>
  <c r="K505" i="17"/>
  <c r="D729" i="17"/>
  <c r="K459" i="17"/>
  <c r="F521" i="17"/>
  <c r="N527" i="17"/>
  <c r="N437" i="17"/>
  <c r="I728" i="17"/>
  <c r="P458" i="17"/>
  <c r="I517" i="17"/>
  <c r="G523" i="17"/>
  <c r="F440" i="17"/>
  <c r="P529" i="17"/>
  <c r="D543" i="17"/>
  <c r="O483" i="17"/>
  <c r="I436" i="17"/>
  <c r="D459" i="17"/>
  <c r="M462" i="17"/>
  <c r="L500" i="17"/>
  <c r="I529" i="17"/>
  <c r="D541" i="17"/>
  <c r="F572" i="17"/>
  <c r="M572" i="17"/>
  <c r="O325" i="17"/>
  <c r="H731" i="17"/>
  <c r="O505" i="17"/>
  <c r="O461" i="17"/>
  <c r="G458" i="17"/>
  <c r="G548" i="17"/>
  <c r="O582" i="17"/>
  <c r="F548" i="17"/>
  <c r="F458" i="17"/>
  <c r="I552" i="17"/>
  <c r="I462" i="17"/>
  <c r="J478" i="17"/>
  <c r="N439" i="17"/>
  <c r="D519" i="17"/>
  <c r="D518" i="17"/>
  <c r="D528" i="17"/>
  <c r="D438" i="17"/>
  <c r="L520" i="17"/>
  <c r="P440" i="17"/>
  <c r="P530" i="17"/>
  <c r="H541" i="17"/>
  <c r="I727" i="17"/>
  <c r="P457" i="17"/>
  <c r="P479" i="17"/>
  <c r="P501" i="17"/>
  <c r="I479" i="17"/>
  <c r="C729" i="17"/>
  <c r="J459" i="17"/>
  <c r="E730" i="17"/>
  <c r="L438" i="17"/>
  <c r="F514" i="17"/>
  <c r="H517" i="17"/>
  <c r="E520" i="17"/>
  <c r="F523" i="17"/>
  <c r="G525" i="17"/>
  <c r="G435" i="17"/>
  <c r="H527" i="17"/>
  <c r="E530" i="17"/>
  <c r="E440" i="17"/>
  <c r="N515" i="17"/>
  <c r="P519" i="17"/>
  <c r="K520" i="17"/>
  <c r="M526" i="17"/>
  <c r="O439" i="17"/>
  <c r="O529" i="17"/>
  <c r="I536" i="17"/>
  <c r="E539" i="17"/>
  <c r="G541" i="17"/>
  <c r="I546" i="17"/>
  <c r="I456" i="17"/>
  <c r="C458" i="17"/>
  <c r="E549" i="17"/>
  <c r="G551" i="17"/>
  <c r="P536" i="17"/>
  <c r="K538" i="17"/>
  <c r="M550" i="17"/>
  <c r="H558" i="17"/>
  <c r="E561" i="17"/>
  <c r="G563" i="17"/>
  <c r="I565" i="17"/>
  <c r="D567" i="17"/>
  <c r="F480" i="17"/>
  <c r="H482" i="17"/>
  <c r="H572" i="17"/>
  <c r="C484" i="17"/>
  <c r="N558" i="17"/>
  <c r="P560" i="17"/>
  <c r="K561" i="17"/>
  <c r="M563" i="17"/>
  <c r="J480" i="17"/>
  <c r="L571" i="17"/>
  <c r="L481" i="17"/>
  <c r="N573" i="17"/>
  <c r="N483" i="17"/>
  <c r="P580" i="17"/>
  <c r="K581" i="17"/>
  <c r="M583" i="17"/>
  <c r="O585" i="17"/>
  <c r="L590" i="17"/>
  <c r="M590" i="17"/>
  <c r="N503" i="17"/>
  <c r="P505" i="17"/>
  <c r="P595" i="17"/>
  <c r="K596" i="17"/>
  <c r="K506" i="17"/>
  <c r="H440" i="17"/>
  <c r="H436" i="17"/>
  <c r="M434" i="17"/>
  <c r="F457" i="17"/>
  <c r="E478" i="17"/>
  <c r="I528" i="17"/>
  <c r="F570" i="17"/>
  <c r="I521" i="17"/>
  <c r="M560" i="17"/>
  <c r="K593" i="17"/>
  <c r="K503" i="17"/>
  <c r="H521" i="17"/>
  <c r="E529" i="17"/>
  <c r="H728" i="17"/>
  <c r="O458" i="17"/>
  <c r="G526" i="17"/>
  <c r="D727" i="17"/>
  <c r="K479" i="17"/>
  <c r="K501" i="17"/>
  <c r="K457" i="17"/>
  <c r="D479" i="17"/>
  <c r="F730" i="17"/>
  <c r="M438" i="17"/>
  <c r="G514" i="17"/>
  <c r="F520" i="17"/>
  <c r="I527" i="17"/>
  <c r="I437" i="17"/>
  <c r="O515" i="17"/>
  <c r="N526" i="17"/>
  <c r="D537" i="17"/>
  <c r="F539" i="17"/>
  <c r="H727" i="17"/>
  <c r="O479" i="17"/>
  <c r="O501" i="17"/>
  <c r="H479" i="17"/>
  <c r="D730" i="17"/>
  <c r="K438" i="17"/>
  <c r="E514" i="17"/>
  <c r="G517" i="17"/>
  <c r="I519" i="17"/>
  <c r="D520" i="17"/>
  <c r="E523" i="17"/>
  <c r="F525" i="17"/>
  <c r="F435" i="17"/>
  <c r="G437" i="17"/>
  <c r="G527" i="17"/>
  <c r="D530" i="17"/>
  <c r="D440" i="17"/>
  <c r="M515" i="17"/>
  <c r="O519" i="17"/>
  <c r="K523" i="17"/>
  <c r="L526" i="17"/>
  <c r="L436" i="17"/>
  <c r="N529" i="17"/>
  <c r="H536" i="17"/>
  <c r="I538" i="17"/>
  <c r="D539" i="17"/>
  <c r="F541" i="17"/>
  <c r="H543" i="17"/>
  <c r="H456" i="17"/>
  <c r="I458" i="17"/>
  <c r="G482" i="17"/>
  <c r="K481" i="17"/>
  <c r="K500" i="17"/>
  <c r="M503" i="17"/>
  <c r="C439" i="17"/>
  <c r="G440" i="17"/>
  <c r="G436" i="17"/>
  <c r="L434" i="17"/>
  <c r="E457" i="17"/>
  <c r="M460" i="17"/>
  <c r="D478" i="17"/>
  <c r="P478" i="17"/>
  <c r="I525" i="17"/>
  <c r="O543" i="17"/>
  <c r="P565" i="17"/>
  <c r="P514" i="17"/>
  <c r="L529" i="17"/>
  <c r="D551" i="17"/>
  <c r="D461" i="17"/>
  <c r="H568" i="17"/>
  <c r="N570" i="17"/>
  <c r="N480" i="17"/>
  <c r="F729" i="17"/>
  <c r="M459" i="17"/>
  <c r="D517" i="17"/>
  <c r="D527" i="17"/>
  <c r="L519" i="17"/>
  <c r="E536" i="17"/>
  <c r="E456" i="17"/>
  <c r="E546" i="17"/>
  <c r="N543" i="17"/>
  <c r="H562" i="17"/>
  <c r="H571" i="17"/>
  <c r="H481" i="17"/>
  <c r="N562" i="17"/>
  <c r="M570" i="17"/>
  <c r="M480" i="17"/>
  <c r="P584" i="17"/>
  <c r="L595" i="17"/>
  <c r="L505" i="17"/>
  <c r="N514" i="17"/>
  <c r="E560" i="17"/>
  <c r="O564" i="17"/>
  <c r="P592" i="17"/>
  <c r="G727" i="17"/>
  <c r="N501" i="17"/>
  <c r="G457" i="17"/>
  <c r="G479" i="17"/>
  <c r="H729" i="17"/>
  <c r="O459" i="17"/>
  <c r="J325" i="17"/>
  <c r="C731" i="17"/>
  <c r="J461" i="17"/>
  <c r="J483" i="17"/>
  <c r="E732" i="17"/>
  <c r="E462" i="17"/>
  <c r="D514" i="17"/>
  <c r="F517" i="17"/>
  <c r="D521" i="17"/>
  <c r="C434" i="17"/>
  <c r="E525" i="17"/>
  <c r="F527" i="17"/>
  <c r="F437" i="17"/>
  <c r="H529" i="17"/>
  <c r="L515" i="17"/>
  <c r="N519" i="17"/>
  <c r="H548" i="17"/>
  <c r="N536" i="17"/>
  <c r="F482" i="17"/>
  <c r="H574" i="17"/>
  <c r="N560" i="17"/>
  <c r="P562" i="17"/>
  <c r="O480" i="17"/>
  <c r="M585" i="17"/>
  <c r="C438" i="17"/>
  <c r="H439" i="17"/>
  <c r="H435" i="17"/>
  <c r="D457" i="17"/>
  <c r="G483" i="17"/>
  <c r="C478" i="17"/>
  <c r="O478" i="17"/>
  <c r="H525" i="17"/>
  <c r="L543" i="17"/>
  <c r="L552" i="17"/>
  <c r="G559" i="17"/>
  <c r="F564" i="17"/>
  <c r="E571" i="17"/>
  <c r="O561" i="17"/>
  <c r="L564" i="17"/>
  <c r="N568" i="17"/>
  <c r="K572" i="17"/>
  <c r="M574" i="17"/>
  <c r="M484" i="17"/>
  <c r="O581" i="17"/>
  <c r="L584" i="17"/>
  <c r="N586" i="17"/>
  <c r="P500" i="17"/>
  <c r="P590" i="17"/>
  <c r="K592" i="17"/>
  <c r="K502" i="17"/>
  <c r="M594" i="17"/>
  <c r="O596" i="17"/>
  <c r="N478" i="17"/>
  <c r="K695" i="17"/>
  <c r="F537" i="17"/>
  <c r="H539" i="17"/>
  <c r="D542" i="17"/>
  <c r="F545" i="17"/>
  <c r="H549" i="17"/>
  <c r="H459" i="17"/>
  <c r="N538" i="17"/>
  <c r="P460" i="17"/>
  <c r="P550" i="17"/>
  <c r="K552" i="17"/>
  <c r="H561" i="17"/>
  <c r="E564" i="17"/>
  <c r="I570" i="17"/>
  <c r="D571" i="17"/>
  <c r="D481" i="17"/>
  <c r="F573" i="17"/>
  <c r="L559" i="17"/>
  <c r="N561" i="17"/>
  <c r="P563" i="17"/>
  <c r="K564" i="17"/>
  <c r="M568" i="17"/>
  <c r="O571" i="17"/>
  <c r="L574" i="17"/>
  <c r="L484" i="17"/>
  <c r="N581" i="17"/>
  <c r="P583" i="17"/>
  <c r="K584" i="17"/>
  <c r="M586" i="17"/>
  <c r="O500" i="17"/>
  <c r="O590" i="17"/>
  <c r="J503" i="17"/>
  <c r="L594" i="17"/>
  <c r="L504" i="17"/>
  <c r="C461" i="17"/>
  <c r="C480" i="17"/>
  <c r="M478" i="17"/>
  <c r="O506" i="17"/>
  <c r="I560" i="17"/>
  <c r="E537" i="17"/>
  <c r="G539" i="17"/>
  <c r="I541" i="17"/>
  <c r="I542" i="17"/>
  <c r="E545" i="17"/>
  <c r="F547" i="17"/>
  <c r="G549" i="17"/>
  <c r="G459" i="17"/>
  <c r="M538" i="17"/>
  <c r="O550" i="17"/>
  <c r="E559" i="17"/>
  <c r="G561" i="17"/>
  <c r="D564" i="17"/>
  <c r="F567" i="17"/>
  <c r="H570" i="17"/>
  <c r="E573" i="17"/>
  <c r="K559" i="17"/>
  <c r="M561" i="17"/>
  <c r="O563" i="17"/>
  <c r="L568" i="17"/>
  <c r="N571" i="17"/>
  <c r="P573" i="17"/>
  <c r="K574" i="17"/>
  <c r="M581" i="17"/>
  <c r="O583" i="17"/>
  <c r="P593" i="17"/>
  <c r="K594" i="17"/>
  <c r="K504" i="17"/>
  <c r="M596" i="17"/>
  <c r="M506" i="17"/>
  <c r="H458" i="17"/>
  <c r="L478" i="17"/>
  <c r="N506" i="17"/>
  <c r="E547" i="17"/>
  <c r="H551" i="17"/>
  <c r="L538" i="17"/>
  <c r="N550" i="17"/>
  <c r="I558" i="17"/>
  <c r="D559" i="17"/>
  <c r="F561" i="17"/>
  <c r="C475" i="17"/>
  <c r="E567" i="17"/>
  <c r="G570" i="17"/>
  <c r="D573" i="17"/>
  <c r="O558" i="17"/>
  <c r="L561" i="17"/>
  <c r="N563" i="17"/>
  <c r="K568" i="17"/>
  <c r="M571" i="17"/>
  <c r="M481" i="17"/>
  <c r="O573" i="17"/>
  <c r="L581" i="17"/>
  <c r="N583" i="17"/>
  <c r="P585" i="17"/>
  <c r="K586" i="17"/>
  <c r="M500" i="17"/>
  <c r="O593" i="17"/>
  <c r="J505" i="17"/>
  <c r="L596" i="17"/>
  <c r="L506" i="17"/>
  <c r="C456" i="17"/>
  <c r="H484" i="17"/>
  <c r="C482" i="17"/>
  <c r="K478" i="17"/>
  <c r="G547" i="17"/>
  <c r="F559" i="17"/>
  <c r="H546" i="17"/>
  <c r="I548" i="17"/>
  <c r="D549" i="17"/>
  <c r="F551" i="17"/>
  <c r="F461" i="17"/>
  <c r="O536" i="17"/>
  <c r="G558" i="17"/>
  <c r="D561" i="17"/>
  <c r="F563" i="17"/>
  <c r="H565" i="17"/>
  <c r="E480" i="17"/>
  <c r="G572" i="17"/>
  <c r="I574" i="17"/>
  <c r="I484" i="17"/>
  <c r="M558" i="17"/>
  <c r="L563" i="17"/>
  <c r="N565" i="17"/>
  <c r="P480" i="17"/>
  <c r="P570" i="17"/>
  <c r="K571" i="17"/>
  <c r="M573" i="17"/>
  <c r="M483" i="17"/>
  <c r="O580" i="17"/>
  <c r="L583" i="17"/>
  <c r="N585" i="17"/>
  <c r="P587" i="17"/>
  <c r="K590" i="17"/>
  <c r="M593" i="17"/>
  <c r="O595" i="17"/>
  <c r="P558" i="17"/>
  <c r="M559" i="17"/>
  <c r="K526" i="17"/>
  <c r="M529" i="17"/>
  <c r="G536" i="17"/>
  <c r="H538" i="17"/>
  <c r="E541" i="17"/>
  <c r="G546" i="17"/>
  <c r="E551" i="17"/>
  <c r="E461" i="17"/>
  <c r="P543" i="17"/>
  <c r="K550" i="17"/>
  <c r="K460" i="17"/>
  <c r="F558" i="17"/>
  <c r="H560" i="17"/>
  <c r="E563" i="17"/>
  <c r="G565" i="17"/>
  <c r="I568" i="17"/>
  <c r="D570" i="17"/>
  <c r="L558" i="17"/>
  <c r="K563" i="17"/>
  <c r="M565" i="17"/>
  <c r="O570" i="17"/>
  <c r="J482" i="17"/>
  <c r="L573" i="17"/>
  <c r="L483" i="17"/>
  <c r="N580" i="17"/>
  <c r="P582" i="17"/>
  <c r="K583" i="17"/>
  <c r="O587" i="17"/>
  <c r="J502" i="17"/>
  <c r="L593" i="17"/>
  <c r="L503" i="17"/>
  <c r="N505" i="17"/>
  <c r="O460" i="17"/>
  <c r="N596" i="17"/>
  <c r="N590" i="17"/>
  <c r="I551" i="17"/>
  <c r="G543" i="17"/>
  <c r="O694" i="17"/>
  <c r="P695" i="17"/>
  <c r="K694" i="17"/>
  <c r="N695" i="17"/>
  <c r="N694" i="17"/>
  <c r="M694" i="17"/>
  <c r="L694" i="17"/>
  <c r="P694" i="17"/>
  <c r="O695" i="17"/>
  <c r="D294" i="17"/>
  <c r="D452" i="17" s="1"/>
  <c r="E294" i="17"/>
  <c r="E474" i="17" s="1"/>
  <c r="F294" i="17"/>
  <c r="M474" i="17" s="1"/>
  <c r="G294" i="17"/>
  <c r="N474" i="17" s="1"/>
  <c r="H294" i="17"/>
  <c r="O474" i="17" s="1"/>
  <c r="I294" i="17"/>
  <c r="C294" i="17"/>
  <c r="D293" i="17"/>
  <c r="E293" i="17"/>
  <c r="F293" i="17"/>
  <c r="M495" i="17" s="1"/>
  <c r="G293" i="17"/>
  <c r="G473" i="17" s="1"/>
  <c r="H293" i="17"/>
  <c r="O473" i="17" s="1"/>
  <c r="I293" i="17"/>
  <c r="P429" i="17" s="1"/>
  <c r="C293" i="17"/>
  <c r="J429" i="17" s="1"/>
  <c r="D292" i="17"/>
  <c r="K494" i="17" s="1"/>
  <c r="E292" i="17"/>
  <c r="E428" i="17" s="1"/>
  <c r="F292" i="17"/>
  <c r="M494" i="17" s="1"/>
  <c r="G292" i="17"/>
  <c r="H292" i="17"/>
  <c r="I292" i="17"/>
  <c r="C292" i="17"/>
  <c r="J494" i="17" s="1"/>
  <c r="D291" i="17"/>
  <c r="D471" i="17" s="1"/>
  <c r="E291" i="17"/>
  <c r="L427" i="17" s="1"/>
  <c r="F291" i="17"/>
  <c r="M471" i="17" s="1"/>
  <c r="G291" i="17"/>
  <c r="G471" i="17" s="1"/>
  <c r="H291" i="17"/>
  <c r="H471" i="17" s="1"/>
  <c r="I291" i="17"/>
  <c r="C291" i="17"/>
  <c r="C449" i="17" s="1"/>
  <c r="D290" i="17"/>
  <c r="K492" i="17" s="1"/>
  <c r="E290" i="17"/>
  <c r="E448" i="17" s="1"/>
  <c r="F290" i="17"/>
  <c r="F448" i="17" s="1"/>
  <c r="G290" i="17"/>
  <c r="G470" i="17" s="1"/>
  <c r="H290" i="17"/>
  <c r="I290" i="17"/>
  <c r="I470" i="17" s="1"/>
  <c r="C290" i="17"/>
  <c r="C448" i="17" s="1"/>
  <c r="D289" i="17"/>
  <c r="K491" i="17" s="1"/>
  <c r="E289" i="17"/>
  <c r="E425" i="17" s="1"/>
  <c r="F289" i="17"/>
  <c r="F717" i="17" s="1"/>
  <c r="G289" i="17"/>
  <c r="H289" i="17"/>
  <c r="H717" i="17" s="1"/>
  <c r="I289" i="17"/>
  <c r="I447" i="17" s="1"/>
  <c r="C289" i="17"/>
  <c r="C717" i="17" s="1"/>
  <c r="D288" i="17"/>
  <c r="E288" i="17"/>
  <c r="E716" i="17" s="1"/>
  <c r="F288" i="17"/>
  <c r="F446" i="17" s="1"/>
  <c r="G288" i="17"/>
  <c r="G468" i="17" s="1"/>
  <c r="H288" i="17"/>
  <c r="H716" i="17" s="1"/>
  <c r="I288" i="17"/>
  <c r="P490" i="17" s="1"/>
  <c r="C288" i="17"/>
  <c r="C446" i="17" s="1"/>
  <c r="L295" i="17" l="1"/>
  <c r="M295" i="17"/>
  <c r="G431" i="17"/>
  <c r="N295" i="17"/>
  <c r="I475" i="17"/>
  <c r="P295" i="17"/>
  <c r="H431" i="17"/>
  <c r="O295" i="17"/>
  <c r="F471" i="17"/>
  <c r="I716" i="17"/>
  <c r="N289" i="17"/>
  <c r="M468" i="17"/>
  <c r="L471" i="17"/>
  <c r="K493" i="17"/>
  <c r="G446" i="17"/>
  <c r="N490" i="17"/>
  <c r="J424" i="17"/>
  <c r="G716" i="17"/>
  <c r="L496" i="17"/>
  <c r="I451" i="17"/>
  <c r="D717" i="17"/>
  <c r="L474" i="17"/>
  <c r="N493" i="17"/>
  <c r="O493" i="17"/>
  <c r="C716" i="17"/>
  <c r="I446" i="17"/>
  <c r="N471" i="17"/>
  <c r="N468" i="17"/>
  <c r="L491" i="17"/>
  <c r="E447" i="17"/>
  <c r="L469" i="17"/>
  <c r="M493" i="17"/>
  <c r="P424" i="17"/>
  <c r="H449" i="17"/>
  <c r="N429" i="17"/>
  <c r="E717" i="17"/>
  <c r="I431" i="17"/>
  <c r="C468" i="17"/>
  <c r="J473" i="17"/>
  <c r="L425" i="17"/>
  <c r="H473" i="17"/>
  <c r="C429" i="17"/>
  <c r="N495" i="17"/>
  <c r="N448" i="17"/>
  <c r="N473" i="17"/>
  <c r="J470" i="17"/>
  <c r="J492" i="17"/>
  <c r="K470" i="17"/>
  <c r="E721" i="17"/>
  <c r="L473" i="17"/>
  <c r="L451" i="17"/>
  <c r="E451" i="17"/>
  <c r="E429" i="17"/>
  <c r="L429" i="17"/>
  <c r="L495" i="17"/>
  <c r="D446" i="17"/>
  <c r="K424" i="17"/>
  <c r="K468" i="17"/>
  <c r="K446" i="17"/>
  <c r="D424" i="17"/>
  <c r="I720" i="17"/>
  <c r="P450" i="17"/>
  <c r="P428" i="17"/>
  <c r="P472" i="17"/>
  <c r="I428" i="17"/>
  <c r="P494" i="17"/>
  <c r="J447" i="17"/>
  <c r="C447" i="17"/>
  <c r="J469" i="17"/>
  <c r="C469" i="17"/>
  <c r="C425" i="17"/>
  <c r="J425" i="17"/>
  <c r="F718" i="17"/>
  <c r="M426" i="17"/>
  <c r="F426" i="17"/>
  <c r="M448" i="17"/>
  <c r="M492" i="17"/>
  <c r="M470" i="17"/>
  <c r="F470" i="17"/>
  <c r="H720" i="17"/>
  <c r="O450" i="17"/>
  <c r="O428" i="17"/>
  <c r="O472" i="17"/>
  <c r="H450" i="17"/>
  <c r="H428" i="17"/>
  <c r="H472" i="17"/>
  <c r="C722" i="17"/>
  <c r="J452" i="17"/>
  <c r="C452" i="17"/>
  <c r="J474" i="17"/>
  <c r="C474" i="17"/>
  <c r="J496" i="17"/>
  <c r="C430" i="17"/>
  <c r="E723" i="17"/>
  <c r="L431" i="17"/>
  <c r="E431" i="17"/>
  <c r="L497" i="17"/>
  <c r="E453" i="17"/>
  <c r="L475" i="17"/>
  <c r="L453" i="17"/>
  <c r="E475" i="17"/>
  <c r="C427" i="17"/>
  <c r="J491" i="17"/>
  <c r="E450" i="17"/>
  <c r="M431" i="17"/>
  <c r="F723" i="17"/>
  <c r="M475" i="17"/>
  <c r="F453" i="17"/>
  <c r="M497" i="17"/>
  <c r="M453" i="17"/>
  <c r="F475" i="17"/>
  <c r="P316" i="17"/>
  <c r="I722" i="17"/>
  <c r="P452" i="17"/>
  <c r="P430" i="17"/>
  <c r="I474" i="17"/>
  <c r="P496" i="17"/>
  <c r="P474" i="17"/>
  <c r="G475" i="17"/>
  <c r="I452" i="17"/>
  <c r="K490" i="17"/>
  <c r="O494" i="17"/>
  <c r="H718" i="17"/>
  <c r="O426" i="17"/>
  <c r="H426" i="17"/>
  <c r="O492" i="17"/>
  <c r="O448" i="17"/>
  <c r="H448" i="17"/>
  <c r="H470" i="17"/>
  <c r="G718" i="17"/>
  <c r="N426" i="17"/>
  <c r="G426" i="17"/>
  <c r="G448" i="17"/>
  <c r="D721" i="17"/>
  <c r="K451" i="17"/>
  <c r="D473" i="17"/>
  <c r="K495" i="17"/>
  <c r="D429" i="17"/>
  <c r="K473" i="17"/>
  <c r="D451" i="17"/>
  <c r="D716" i="17"/>
  <c r="P289" i="17"/>
  <c r="P447" i="17"/>
  <c r="I425" i="17"/>
  <c r="P425" i="17"/>
  <c r="P469" i="17"/>
  <c r="P491" i="17"/>
  <c r="I469" i="17"/>
  <c r="E718" i="17"/>
  <c r="L426" i="17"/>
  <c r="E426" i="17"/>
  <c r="L470" i="17"/>
  <c r="L492" i="17"/>
  <c r="L448" i="17"/>
  <c r="E470" i="17"/>
  <c r="N450" i="17"/>
  <c r="G720" i="17"/>
  <c r="N428" i="17"/>
  <c r="N472" i="17"/>
  <c r="N494" i="17"/>
  <c r="G450" i="17"/>
  <c r="G428" i="17"/>
  <c r="G472" i="17"/>
  <c r="C450" i="17"/>
  <c r="O289" i="17"/>
  <c r="O447" i="17"/>
  <c r="H425" i="17"/>
  <c r="H447" i="17"/>
  <c r="O469" i="17"/>
  <c r="O425" i="17"/>
  <c r="D718" i="17"/>
  <c r="K426" i="17"/>
  <c r="D426" i="17"/>
  <c r="D448" i="17"/>
  <c r="K448" i="17"/>
  <c r="F720" i="17"/>
  <c r="M428" i="17"/>
  <c r="M450" i="17"/>
  <c r="F450" i="17"/>
  <c r="F472" i="17"/>
  <c r="F428" i="17"/>
  <c r="M472" i="17"/>
  <c r="H722" i="17"/>
  <c r="O452" i="17"/>
  <c r="H430" i="17"/>
  <c r="H474" i="17"/>
  <c r="O496" i="17"/>
  <c r="H452" i="17"/>
  <c r="I717" i="17"/>
  <c r="K469" i="17"/>
  <c r="I448" i="17"/>
  <c r="N492" i="17"/>
  <c r="K429" i="17"/>
  <c r="J313" i="17"/>
  <c r="C719" i="17"/>
  <c r="J449" i="17"/>
  <c r="C471" i="17"/>
  <c r="J427" i="17"/>
  <c r="J493" i="17"/>
  <c r="J471" i="17"/>
  <c r="P313" i="17"/>
  <c r="I719" i="17"/>
  <c r="P493" i="17"/>
  <c r="P449" i="17"/>
  <c r="I471" i="17"/>
  <c r="P427" i="17"/>
  <c r="I427" i="17"/>
  <c r="I449" i="17"/>
  <c r="F473" i="17"/>
  <c r="I472" i="17"/>
  <c r="I430" i="17"/>
  <c r="L424" i="17"/>
  <c r="E424" i="17"/>
  <c r="L490" i="17"/>
  <c r="L446" i="17"/>
  <c r="G722" i="17"/>
  <c r="N452" i="17"/>
  <c r="N430" i="17"/>
  <c r="N496" i="17"/>
  <c r="G474" i="17"/>
  <c r="G430" i="17"/>
  <c r="E473" i="17"/>
  <c r="E468" i="17"/>
  <c r="F722" i="17"/>
  <c r="M452" i="17"/>
  <c r="F474" i="17"/>
  <c r="M430" i="17"/>
  <c r="F452" i="17"/>
  <c r="M496" i="17"/>
  <c r="P471" i="17"/>
  <c r="I424" i="17"/>
  <c r="P468" i="17"/>
  <c r="P446" i="17"/>
  <c r="K447" i="17"/>
  <c r="D469" i="17"/>
  <c r="D425" i="17"/>
  <c r="D447" i="17"/>
  <c r="K425" i="17"/>
  <c r="N313" i="17"/>
  <c r="G719" i="17"/>
  <c r="N449" i="17"/>
  <c r="G449" i="17"/>
  <c r="G427" i="17"/>
  <c r="N427" i="17"/>
  <c r="I721" i="17"/>
  <c r="P451" i="17"/>
  <c r="P495" i="17"/>
  <c r="I429" i="17"/>
  <c r="P473" i="17"/>
  <c r="I473" i="17"/>
  <c r="D722" i="17"/>
  <c r="K452" i="17"/>
  <c r="K474" i="17"/>
  <c r="D430" i="17"/>
  <c r="D474" i="17"/>
  <c r="K430" i="17"/>
  <c r="K496" i="17"/>
  <c r="J430" i="17"/>
  <c r="I450" i="17"/>
  <c r="O430" i="17"/>
  <c r="N469" i="17"/>
  <c r="O468" i="17"/>
  <c r="H468" i="17"/>
  <c r="H446" i="17"/>
  <c r="O424" i="17"/>
  <c r="O490" i="17"/>
  <c r="O446" i="17"/>
  <c r="H721" i="17"/>
  <c r="O451" i="17"/>
  <c r="O495" i="17"/>
  <c r="H429" i="17"/>
  <c r="H475" i="17"/>
  <c r="N491" i="17"/>
  <c r="H451" i="17"/>
  <c r="F431" i="17"/>
  <c r="D470" i="17"/>
  <c r="D450" i="17"/>
  <c r="H469" i="17"/>
  <c r="H424" i="17"/>
  <c r="C720" i="17"/>
  <c r="J450" i="17"/>
  <c r="J428" i="17"/>
  <c r="C472" i="17"/>
  <c r="J472" i="17"/>
  <c r="C428" i="17"/>
  <c r="E720" i="17"/>
  <c r="L450" i="17"/>
  <c r="L428" i="17"/>
  <c r="L494" i="17"/>
  <c r="E472" i="17"/>
  <c r="M447" i="17"/>
  <c r="F447" i="17"/>
  <c r="M425" i="17"/>
  <c r="F425" i="17"/>
  <c r="E446" i="17"/>
  <c r="L468" i="17"/>
  <c r="O470" i="17"/>
  <c r="M313" i="17"/>
  <c r="F719" i="17"/>
  <c r="M427" i="17"/>
  <c r="M449" i="17"/>
  <c r="F427" i="17"/>
  <c r="D723" i="17"/>
  <c r="K431" i="17"/>
  <c r="D475" i="17"/>
  <c r="D431" i="17"/>
  <c r="D453" i="17"/>
  <c r="K475" i="17"/>
  <c r="K453" i="17"/>
  <c r="K497" i="17"/>
  <c r="M491" i="17"/>
  <c r="I468" i="17"/>
  <c r="F469" i="17"/>
  <c r="O491" i="17"/>
  <c r="M469" i="17"/>
  <c r="F449" i="17"/>
  <c r="G452" i="17"/>
  <c r="L472" i="17"/>
  <c r="D468" i="17"/>
  <c r="G723" i="17"/>
  <c r="N431" i="17"/>
  <c r="N475" i="17"/>
  <c r="N453" i="17"/>
  <c r="G453" i="17"/>
  <c r="N497" i="17"/>
  <c r="N447" i="17"/>
  <c r="G425" i="17"/>
  <c r="G469" i="17"/>
  <c r="G447" i="17"/>
  <c r="G717" i="17"/>
  <c r="N425" i="17"/>
  <c r="D720" i="17"/>
  <c r="K428" i="17"/>
  <c r="K450" i="17"/>
  <c r="D472" i="17"/>
  <c r="D428" i="17"/>
  <c r="K472" i="17"/>
  <c r="F468" i="17"/>
  <c r="F424" i="17"/>
  <c r="M490" i="17"/>
  <c r="M446" i="17"/>
  <c r="I718" i="17"/>
  <c r="P426" i="17"/>
  <c r="I426" i="17"/>
  <c r="P492" i="17"/>
  <c r="P448" i="17"/>
  <c r="P470" i="17"/>
  <c r="K313" i="17"/>
  <c r="D719" i="17"/>
  <c r="D449" i="17"/>
  <c r="K449" i="17"/>
  <c r="D427" i="17"/>
  <c r="K427" i="17"/>
  <c r="K471" i="17"/>
  <c r="F721" i="17"/>
  <c r="M451" i="17"/>
  <c r="F451" i="17"/>
  <c r="M429" i="17"/>
  <c r="F429" i="17"/>
  <c r="M473" i="17"/>
  <c r="H723" i="17"/>
  <c r="O431" i="17"/>
  <c r="O475" i="17"/>
  <c r="H453" i="17"/>
  <c r="O453" i="17"/>
  <c r="O497" i="17"/>
  <c r="F716" i="17"/>
  <c r="N470" i="17"/>
  <c r="O429" i="17"/>
  <c r="F430" i="17"/>
  <c r="M424" i="17"/>
  <c r="J468" i="17"/>
  <c r="J446" i="17"/>
  <c r="J490" i="17"/>
  <c r="L289" i="17"/>
  <c r="L447" i="17"/>
  <c r="O313" i="17"/>
  <c r="H719" i="17"/>
  <c r="H427" i="17"/>
  <c r="O449" i="17"/>
  <c r="C721" i="17"/>
  <c r="C473" i="17"/>
  <c r="J451" i="17"/>
  <c r="E722" i="17"/>
  <c r="L452" i="17"/>
  <c r="E430" i="17"/>
  <c r="N446" i="17"/>
  <c r="C451" i="17"/>
  <c r="O471" i="17"/>
  <c r="G429" i="17"/>
  <c r="G451" i="17"/>
  <c r="G424" i="17"/>
  <c r="C718" i="17"/>
  <c r="J426" i="17"/>
  <c r="C426" i="17"/>
  <c r="L313" i="17"/>
  <c r="E719" i="17"/>
  <c r="E449" i="17"/>
  <c r="L449" i="17"/>
  <c r="L493" i="17"/>
  <c r="G721" i="17"/>
  <c r="N451" i="17"/>
  <c r="P317" i="17"/>
  <c r="I723" i="17"/>
  <c r="P431" i="17"/>
  <c r="P497" i="17"/>
  <c r="P453" i="17"/>
  <c r="P475" i="17"/>
  <c r="I453" i="17"/>
  <c r="J495" i="17"/>
  <c r="E469" i="17"/>
  <c r="E471" i="17"/>
  <c r="E427" i="17"/>
  <c r="C424" i="17"/>
  <c r="J448" i="17"/>
  <c r="L430" i="17"/>
  <c r="N424" i="17"/>
  <c r="C470" i="17"/>
  <c r="E452" i="17"/>
  <c r="O427" i="17"/>
  <c r="N316" i="17"/>
  <c r="M316" i="17"/>
  <c r="L316" i="17"/>
  <c r="K316" i="17"/>
  <c r="K317" i="17"/>
  <c r="O317" i="17"/>
  <c r="M289" i="17"/>
  <c r="N317" i="17"/>
  <c r="M317" i="17"/>
  <c r="J316" i="17"/>
  <c r="L317" i="17"/>
  <c r="K289" i="17"/>
  <c r="O316" i="17"/>
  <c r="D258" i="17"/>
  <c r="E258" i="17"/>
  <c r="F258" i="17"/>
  <c r="G258" i="17"/>
  <c r="H258" i="17"/>
  <c r="O754" i="17" s="1"/>
  <c r="I258" i="17"/>
  <c r="C258" i="17"/>
  <c r="J754" i="17" s="1"/>
  <c r="D256" i="17"/>
  <c r="E256" i="17"/>
  <c r="F256" i="17"/>
  <c r="M752" i="17" s="1"/>
  <c r="G256" i="17"/>
  <c r="H256" i="17"/>
  <c r="I256" i="17"/>
  <c r="C256" i="17"/>
  <c r="D255" i="17"/>
  <c r="E255" i="17"/>
  <c r="F255" i="17"/>
  <c r="M751" i="17" s="1"/>
  <c r="G255" i="17"/>
  <c r="N751" i="17" s="1"/>
  <c r="H255" i="17"/>
  <c r="O751" i="17" s="1"/>
  <c r="I255" i="17"/>
  <c r="C255" i="17"/>
  <c r="D254" i="17"/>
  <c r="K750" i="17" s="1"/>
  <c r="E254" i="17"/>
  <c r="F254" i="17"/>
  <c r="M750" i="17" s="1"/>
  <c r="G254" i="17"/>
  <c r="H254" i="17"/>
  <c r="I254" i="17"/>
  <c r="C254" i="17"/>
  <c r="D252" i="17"/>
  <c r="K748" i="17" s="1"/>
  <c r="E252" i="17"/>
  <c r="F252" i="17"/>
  <c r="M748" i="17" s="1"/>
  <c r="G252" i="17"/>
  <c r="H252" i="17"/>
  <c r="I252" i="17"/>
  <c r="P748" i="17" s="1"/>
  <c r="C252" i="17"/>
  <c r="H251" i="17"/>
  <c r="I251" i="17"/>
  <c r="G251" i="17"/>
  <c r="F251" i="17"/>
  <c r="E251" i="17"/>
  <c r="D251" i="17"/>
  <c r="D247" i="17"/>
  <c r="E247" i="17"/>
  <c r="F247" i="17"/>
  <c r="G247" i="17"/>
  <c r="H247" i="17"/>
  <c r="I247" i="17"/>
  <c r="C247" i="17"/>
  <c r="D246" i="17"/>
  <c r="K742" i="17" s="1"/>
  <c r="E246" i="17"/>
  <c r="L742" i="17" s="1"/>
  <c r="F246" i="17"/>
  <c r="M742" i="17" s="1"/>
  <c r="G246" i="17"/>
  <c r="N742" i="17" s="1"/>
  <c r="H246" i="17"/>
  <c r="O742" i="17" s="1"/>
  <c r="I246" i="17"/>
  <c r="P742" i="17" s="1"/>
  <c r="C246" i="17"/>
  <c r="J742" i="17" s="1"/>
  <c r="D245" i="17"/>
  <c r="E245" i="17"/>
  <c r="F245" i="17"/>
  <c r="G245" i="17"/>
  <c r="H245" i="17"/>
  <c r="O741" i="17" s="1"/>
  <c r="I245" i="17"/>
  <c r="C245" i="17"/>
  <c r="D244" i="17"/>
  <c r="E244" i="17"/>
  <c r="F244" i="17"/>
  <c r="G244" i="17"/>
  <c r="H244" i="17"/>
  <c r="I244" i="17"/>
  <c r="C244" i="17"/>
  <c r="C221" i="17"/>
  <c r="D243" i="17"/>
  <c r="E243" i="17"/>
  <c r="F243" i="17"/>
  <c r="G243" i="17"/>
  <c r="H243" i="17"/>
  <c r="O739" i="17" s="1"/>
  <c r="I243" i="17"/>
  <c r="C243" i="17"/>
  <c r="C220" i="17"/>
  <c r="J311" i="17" s="1"/>
  <c r="D242" i="17"/>
  <c r="E242" i="17"/>
  <c r="L738" i="17" s="1"/>
  <c r="F242" i="17"/>
  <c r="M738" i="17" s="1"/>
  <c r="G242" i="17"/>
  <c r="N738" i="17" s="1"/>
  <c r="H242" i="17"/>
  <c r="O738" i="17" s="1"/>
  <c r="I242" i="17"/>
  <c r="C219" i="17"/>
  <c r="J310" i="17" s="1"/>
  <c r="C242" i="17"/>
  <c r="D235" i="17"/>
  <c r="K326" i="17" s="1"/>
  <c r="E235" i="17"/>
  <c r="L326" i="17" s="1"/>
  <c r="F235" i="17"/>
  <c r="M326" i="17" s="1"/>
  <c r="G235" i="17"/>
  <c r="N326" i="17" s="1"/>
  <c r="H235" i="17"/>
  <c r="O326" i="17" s="1"/>
  <c r="I235" i="17"/>
  <c r="P326" i="17" s="1"/>
  <c r="C235" i="17"/>
  <c r="J326" i="17" s="1"/>
  <c r="D233" i="17"/>
  <c r="K324" i="17" s="1"/>
  <c r="E233" i="17"/>
  <c r="L324" i="17" s="1"/>
  <c r="F233" i="17"/>
  <c r="M324" i="17" s="1"/>
  <c r="G233" i="17"/>
  <c r="N324" i="17" s="1"/>
  <c r="H233" i="17"/>
  <c r="O324" i="17" s="1"/>
  <c r="I233" i="17"/>
  <c r="P324" i="17" s="1"/>
  <c r="C233" i="17"/>
  <c r="J324" i="17" s="1"/>
  <c r="C208" i="17"/>
  <c r="D232" i="17"/>
  <c r="K323" i="17" s="1"/>
  <c r="E232" i="17"/>
  <c r="L323" i="17" s="1"/>
  <c r="F232" i="17"/>
  <c r="M323" i="17" s="1"/>
  <c r="G232" i="17"/>
  <c r="N323" i="17" s="1"/>
  <c r="H232" i="17"/>
  <c r="O323" i="17" s="1"/>
  <c r="I232" i="17"/>
  <c r="P323" i="17" s="1"/>
  <c r="C232" i="17"/>
  <c r="J323" i="17" s="1"/>
  <c r="C207" i="17"/>
  <c r="D231" i="17"/>
  <c r="K322" i="17" s="1"/>
  <c r="E231" i="17"/>
  <c r="L322" i="17" s="1"/>
  <c r="F231" i="17"/>
  <c r="M322" i="17" s="1"/>
  <c r="G231" i="17"/>
  <c r="N322" i="17" s="1"/>
  <c r="H231" i="17"/>
  <c r="O322" i="17" s="1"/>
  <c r="I231" i="17"/>
  <c r="P322" i="17" s="1"/>
  <c r="C231" i="17"/>
  <c r="J322" i="17" s="1"/>
  <c r="C206" i="17"/>
  <c r="D230" i="17"/>
  <c r="K321" i="17" s="1"/>
  <c r="E230" i="17"/>
  <c r="L321" i="17" s="1"/>
  <c r="F230" i="17"/>
  <c r="M321" i="17" s="1"/>
  <c r="G230" i="17"/>
  <c r="N321" i="17" s="1"/>
  <c r="H230" i="17"/>
  <c r="O321" i="17" s="1"/>
  <c r="I230" i="17"/>
  <c r="P321" i="17" s="1"/>
  <c r="C230" i="17"/>
  <c r="J321" i="17" s="1"/>
  <c r="C205" i="17"/>
  <c r="D229" i="17"/>
  <c r="K320" i="17" s="1"/>
  <c r="E229" i="17"/>
  <c r="L320" i="17" s="1"/>
  <c r="F229" i="17"/>
  <c r="M320" i="17" s="1"/>
  <c r="G229" i="17"/>
  <c r="N320" i="17" s="1"/>
  <c r="H229" i="17"/>
  <c r="O320" i="17" s="1"/>
  <c r="I229" i="17"/>
  <c r="P320" i="17" s="1"/>
  <c r="C229" i="17"/>
  <c r="J320" i="17" s="1"/>
  <c r="C204" i="17"/>
  <c r="D228" i="17"/>
  <c r="E228" i="17"/>
  <c r="F228" i="17"/>
  <c r="G228" i="17"/>
  <c r="H228" i="17"/>
  <c r="I228" i="17"/>
  <c r="C228" i="17"/>
  <c r="J319" i="17" s="1"/>
  <c r="C203" i="17"/>
  <c r="D224" i="17"/>
  <c r="K315" i="17" s="1"/>
  <c r="E224" i="17"/>
  <c r="F224" i="17"/>
  <c r="M315" i="17" s="1"/>
  <c r="G224" i="17"/>
  <c r="N315" i="17" s="1"/>
  <c r="H224" i="17"/>
  <c r="O315" i="17" s="1"/>
  <c r="I224" i="17"/>
  <c r="P315" i="17" s="1"/>
  <c r="C224" i="17"/>
  <c r="C199" i="17"/>
  <c r="D223" i="17"/>
  <c r="E223" i="17"/>
  <c r="L314" i="17" s="1"/>
  <c r="F223" i="17"/>
  <c r="M314" i="17" s="1"/>
  <c r="G223" i="17"/>
  <c r="N314" i="17" s="1"/>
  <c r="H223" i="17"/>
  <c r="O314" i="17" s="1"/>
  <c r="I223" i="17"/>
  <c r="P314" i="17" s="1"/>
  <c r="C223" i="17"/>
  <c r="J314" i="17" s="1"/>
  <c r="C198" i="17"/>
  <c r="E221" i="17"/>
  <c r="L312" i="17" s="1"/>
  <c r="F221" i="17"/>
  <c r="G221" i="17"/>
  <c r="N312" i="17" s="1"/>
  <c r="H221" i="17"/>
  <c r="I221" i="17"/>
  <c r="P312" i="17" s="1"/>
  <c r="D221" i="17"/>
  <c r="C196" i="17"/>
  <c r="D220" i="17"/>
  <c r="K311" i="17" s="1"/>
  <c r="E220" i="17"/>
  <c r="L311" i="17" s="1"/>
  <c r="F220" i="17"/>
  <c r="G220" i="17"/>
  <c r="N311" i="17" s="1"/>
  <c r="H220" i="17"/>
  <c r="O311" i="17" s="1"/>
  <c r="I220" i="17"/>
  <c r="P311" i="17" s="1"/>
  <c r="C195" i="17"/>
  <c r="D219" i="17"/>
  <c r="K310" i="17" s="1"/>
  <c r="E219" i="17"/>
  <c r="L310" i="17" s="1"/>
  <c r="F219" i="17"/>
  <c r="M310" i="17" s="1"/>
  <c r="G219" i="17"/>
  <c r="N310" i="17" s="1"/>
  <c r="H219" i="17"/>
  <c r="O310" i="17" s="1"/>
  <c r="I219" i="17"/>
  <c r="D187" i="17"/>
  <c r="E187" i="17"/>
  <c r="F187" i="17"/>
  <c r="G187" i="17"/>
  <c r="H187" i="17"/>
  <c r="I187" i="17"/>
  <c r="C187" i="17"/>
  <c r="D210" i="17"/>
  <c r="E210" i="17"/>
  <c r="F210" i="17"/>
  <c r="G210" i="17"/>
  <c r="H210" i="17"/>
  <c r="C210" i="17"/>
  <c r="I210" i="17"/>
  <c r="D209" i="17"/>
  <c r="E209" i="17"/>
  <c r="F209" i="17"/>
  <c r="G209" i="17"/>
  <c r="H209" i="17"/>
  <c r="I209" i="17"/>
  <c r="C209" i="17"/>
  <c r="C186" i="17"/>
  <c r="D208" i="17"/>
  <c r="E208" i="17"/>
  <c r="F208" i="17"/>
  <c r="G208" i="17"/>
  <c r="H208" i="17"/>
  <c r="I208" i="17"/>
  <c r="C185" i="17"/>
  <c r="D207" i="17"/>
  <c r="E207" i="17"/>
  <c r="F207" i="17"/>
  <c r="G207" i="17"/>
  <c r="H207" i="17"/>
  <c r="I207" i="17"/>
  <c r="C184" i="17"/>
  <c r="D206" i="17"/>
  <c r="E206" i="17"/>
  <c r="F206" i="17"/>
  <c r="G206" i="17"/>
  <c r="H206" i="17"/>
  <c r="I206" i="17"/>
  <c r="C183" i="17"/>
  <c r="D205" i="17"/>
  <c r="E205" i="17"/>
  <c r="F205" i="17"/>
  <c r="G205" i="17"/>
  <c r="H205" i="17"/>
  <c r="I205" i="17"/>
  <c r="D181" i="17"/>
  <c r="E181" i="17"/>
  <c r="F181" i="17"/>
  <c r="G181" i="17"/>
  <c r="H181" i="17"/>
  <c r="I181" i="17"/>
  <c r="C181" i="17"/>
  <c r="D204" i="17"/>
  <c r="E204" i="17"/>
  <c r="F204" i="17"/>
  <c r="G204" i="17"/>
  <c r="H204" i="17"/>
  <c r="I204" i="17"/>
  <c r="F203" i="17"/>
  <c r="G203" i="17"/>
  <c r="E203" i="17"/>
  <c r="H203" i="17"/>
  <c r="I203" i="17"/>
  <c r="D203" i="17"/>
  <c r="C180" i="17"/>
  <c r="D199" i="17"/>
  <c r="E199" i="17"/>
  <c r="F199" i="17"/>
  <c r="G199" i="17"/>
  <c r="H199" i="17"/>
  <c r="I199" i="17"/>
  <c r="C176" i="17"/>
  <c r="D198" i="17"/>
  <c r="E198" i="17"/>
  <c r="F198" i="17"/>
  <c r="G198" i="17"/>
  <c r="H198" i="17"/>
  <c r="I198" i="17"/>
  <c r="C175" i="17"/>
  <c r="D197" i="17"/>
  <c r="E197" i="17"/>
  <c r="F197" i="17"/>
  <c r="G197" i="17"/>
  <c r="H197" i="17"/>
  <c r="I197" i="17"/>
  <c r="C197" i="17"/>
  <c r="C174" i="17"/>
  <c r="D173" i="17"/>
  <c r="E173" i="17"/>
  <c r="F173" i="17"/>
  <c r="G173" i="17"/>
  <c r="H173" i="17"/>
  <c r="I173" i="17"/>
  <c r="C173" i="17"/>
  <c r="D196" i="17"/>
  <c r="E196" i="17"/>
  <c r="F196" i="17"/>
  <c r="G196" i="17"/>
  <c r="H196" i="17"/>
  <c r="I196" i="17"/>
  <c r="D172" i="17"/>
  <c r="E172" i="17"/>
  <c r="F172" i="17"/>
  <c r="G172" i="17"/>
  <c r="H172" i="17"/>
  <c r="I172" i="17"/>
  <c r="C172" i="17"/>
  <c r="D195" i="17"/>
  <c r="E195" i="17"/>
  <c r="F195" i="17"/>
  <c r="G195" i="17"/>
  <c r="H195" i="17"/>
  <c r="I195" i="17"/>
  <c r="D194" i="17"/>
  <c r="E194" i="17"/>
  <c r="F194" i="17"/>
  <c r="G194" i="17"/>
  <c r="H194" i="17"/>
  <c r="I194" i="17"/>
  <c r="C194" i="17"/>
  <c r="C171" i="17"/>
  <c r="D186" i="17"/>
  <c r="E186" i="17"/>
  <c r="F186" i="17"/>
  <c r="G186" i="17"/>
  <c r="H186" i="17"/>
  <c r="I186" i="17"/>
  <c r="D185" i="17"/>
  <c r="E185" i="17"/>
  <c r="F185" i="17"/>
  <c r="G185" i="17"/>
  <c r="H185" i="17"/>
  <c r="I185" i="17"/>
  <c r="D184" i="17"/>
  <c r="E184" i="17"/>
  <c r="F184" i="17"/>
  <c r="G184" i="17"/>
  <c r="H184" i="17"/>
  <c r="I184" i="17"/>
  <c r="D183" i="17"/>
  <c r="E183" i="17"/>
  <c r="F183" i="17"/>
  <c r="G183" i="17"/>
  <c r="H183" i="17"/>
  <c r="I183" i="17"/>
  <c r="D180" i="17"/>
  <c r="E180" i="17"/>
  <c r="F180" i="17"/>
  <c r="G180" i="17"/>
  <c r="H180" i="17"/>
  <c r="I180" i="17"/>
  <c r="F176" i="17"/>
  <c r="G176" i="17"/>
  <c r="H176" i="17"/>
  <c r="I176" i="17"/>
  <c r="D176" i="17"/>
  <c r="E176" i="17"/>
  <c r="D175" i="17"/>
  <c r="E175" i="17"/>
  <c r="F175" i="17"/>
  <c r="G175" i="17"/>
  <c r="H175" i="17"/>
  <c r="I175" i="17"/>
  <c r="D174" i="17"/>
  <c r="E174" i="17"/>
  <c r="F174" i="17"/>
  <c r="G174" i="17"/>
  <c r="H174" i="17"/>
  <c r="I174" i="17"/>
  <c r="D171" i="17"/>
  <c r="E171" i="17"/>
  <c r="F171" i="17"/>
  <c r="G171" i="17"/>
  <c r="H171" i="17"/>
  <c r="I171" i="17"/>
  <c r="D126" i="17"/>
  <c r="E126" i="17"/>
  <c r="F126" i="17"/>
  <c r="G126" i="17"/>
  <c r="H126" i="17"/>
  <c r="I126" i="17"/>
  <c r="C126" i="17"/>
  <c r="D61" i="17"/>
  <c r="E61" i="17"/>
  <c r="F61" i="17"/>
  <c r="G61" i="17"/>
  <c r="H61" i="17"/>
  <c r="I61" i="17"/>
  <c r="C61" i="17"/>
  <c r="K23" i="17"/>
  <c r="L23" i="17"/>
  <c r="M23" i="17"/>
  <c r="N23" i="17"/>
  <c r="O23" i="17"/>
  <c r="P23" i="17"/>
  <c r="J23" i="17"/>
  <c r="D150" i="17"/>
  <c r="E150" i="17"/>
  <c r="F150" i="17"/>
  <c r="G150" i="17"/>
  <c r="H150" i="17"/>
  <c r="I150" i="17"/>
  <c r="D151" i="17"/>
  <c r="E151" i="17"/>
  <c r="F151" i="17"/>
  <c r="G151" i="17"/>
  <c r="H151" i="17"/>
  <c r="I151" i="17"/>
  <c r="D152" i="17"/>
  <c r="E152" i="17"/>
  <c r="F152" i="17"/>
  <c r="G152" i="17"/>
  <c r="H152" i="17"/>
  <c r="I152" i="17"/>
  <c r="D155" i="17"/>
  <c r="E155" i="17"/>
  <c r="F155" i="17"/>
  <c r="G155" i="17"/>
  <c r="H155" i="17"/>
  <c r="I155" i="17"/>
  <c r="D156" i="17"/>
  <c r="E156" i="17"/>
  <c r="F156" i="17"/>
  <c r="G156" i="17"/>
  <c r="H156" i="17"/>
  <c r="I156" i="17"/>
  <c r="D158" i="17"/>
  <c r="E158" i="17"/>
  <c r="F158" i="17"/>
  <c r="G158" i="17"/>
  <c r="H158" i="17"/>
  <c r="I158" i="17"/>
  <c r="D159" i="17"/>
  <c r="E159" i="17"/>
  <c r="F159" i="17"/>
  <c r="G159" i="17"/>
  <c r="H159" i="17"/>
  <c r="I159" i="17"/>
  <c r="D160" i="17"/>
  <c r="E160" i="17"/>
  <c r="F160" i="17"/>
  <c r="G160" i="17"/>
  <c r="H160" i="17"/>
  <c r="I160" i="17"/>
  <c r="D161" i="17"/>
  <c r="E161" i="17"/>
  <c r="F161" i="17"/>
  <c r="G161" i="17"/>
  <c r="H161" i="17"/>
  <c r="I161" i="17"/>
  <c r="D162" i="17"/>
  <c r="E162" i="17"/>
  <c r="F162" i="17"/>
  <c r="G162" i="17"/>
  <c r="H162" i="17"/>
  <c r="I162" i="17"/>
  <c r="C162" i="17"/>
  <c r="C161" i="17"/>
  <c r="C159" i="17"/>
  <c r="C158" i="17"/>
  <c r="C156" i="17"/>
  <c r="C155" i="17"/>
  <c r="C152" i="17"/>
  <c r="C151" i="17"/>
  <c r="C150" i="17"/>
  <c r="D146" i="17"/>
  <c r="E146" i="17"/>
  <c r="F146" i="17"/>
  <c r="G146" i="17"/>
  <c r="H146" i="17"/>
  <c r="I146" i="17"/>
  <c r="D149" i="17"/>
  <c r="E149" i="17"/>
  <c r="F149" i="17"/>
  <c r="G149" i="17"/>
  <c r="H149" i="17"/>
  <c r="I149" i="17"/>
  <c r="D148" i="17"/>
  <c r="E148" i="17"/>
  <c r="F148" i="17"/>
  <c r="G148" i="17"/>
  <c r="H148" i="17"/>
  <c r="I148" i="17"/>
  <c r="D147" i="17"/>
  <c r="E147" i="17"/>
  <c r="F147" i="17"/>
  <c r="G147" i="17"/>
  <c r="H147" i="17"/>
  <c r="I147" i="17"/>
  <c r="C149" i="17"/>
  <c r="C148" i="17"/>
  <c r="C147" i="17"/>
  <c r="C146" i="17"/>
  <c r="D128" i="17"/>
  <c r="E128" i="17"/>
  <c r="F128" i="17"/>
  <c r="G128" i="17"/>
  <c r="H128" i="17"/>
  <c r="I128" i="17"/>
  <c r="D129" i="17"/>
  <c r="E129" i="17"/>
  <c r="F129" i="17"/>
  <c r="G129" i="17"/>
  <c r="H129" i="17"/>
  <c r="I129" i="17"/>
  <c r="D132" i="17"/>
  <c r="E132" i="17"/>
  <c r="F132" i="17"/>
  <c r="G132" i="17"/>
  <c r="H132" i="17"/>
  <c r="D133" i="17"/>
  <c r="E133" i="17"/>
  <c r="F133" i="17"/>
  <c r="G133" i="17"/>
  <c r="H133" i="17"/>
  <c r="I133" i="17"/>
  <c r="D134" i="17"/>
  <c r="E134" i="17"/>
  <c r="F134" i="17"/>
  <c r="G134" i="17"/>
  <c r="H134" i="17"/>
  <c r="I134" i="17"/>
  <c r="D135" i="17"/>
  <c r="E135" i="17"/>
  <c r="F135" i="17"/>
  <c r="G135" i="17"/>
  <c r="H135" i="17"/>
  <c r="I135" i="17"/>
  <c r="D137" i="17"/>
  <c r="E137" i="17"/>
  <c r="F137" i="17"/>
  <c r="G137" i="17"/>
  <c r="H137" i="17"/>
  <c r="I137" i="17"/>
  <c r="D138" i="17"/>
  <c r="E138" i="17"/>
  <c r="F138" i="17"/>
  <c r="G138" i="17"/>
  <c r="H138" i="17"/>
  <c r="I138" i="17"/>
  <c r="D139" i="17"/>
  <c r="E139" i="17"/>
  <c r="F139" i="17"/>
  <c r="G139" i="17"/>
  <c r="H139" i="17"/>
  <c r="C139" i="17"/>
  <c r="C138" i="17"/>
  <c r="C137" i="17"/>
  <c r="C135" i="17"/>
  <c r="C134" i="17"/>
  <c r="C133" i="17"/>
  <c r="C132" i="17"/>
  <c r="C129" i="17"/>
  <c r="C128" i="17"/>
  <c r="I132" i="17"/>
  <c r="D125" i="17"/>
  <c r="E125" i="17"/>
  <c r="F125" i="17"/>
  <c r="G125" i="17"/>
  <c r="H125" i="17"/>
  <c r="I125" i="17"/>
  <c r="C125" i="17"/>
  <c r="I124" i="17"/>
  <c r="D123" i="17"/>
  <c r="E123" i="17"/>
  <c r="F123" i="17"/>
  <c r="G123" i="17"/>
  <c r="H123" i="17"/>
  <c r="I123" i="17"/>
  <c r="C123" i="17"/>
  <c r="K99" i="17"/>
  <c r="P99" i="17"/>
  <c r="D78" i="17"/>
  <c r="K100" i="17" s="1"/>
  <c r="E78" i="17"/>
  <c r="L100" i="17" s="1"/>
  <c r="F78" i="17"/>
  <c r="M100" i="17" s="1"/>
  <c r="G78" i="17"/>
  <c r="N100" i="17" s="1"/>
  <c r="H78" i="17"/>
  <c r="O100" i="17" s="1"/>
  <c r="I78" i="17"/>
  <c r="P100" i="17" s="1"/>
  <c r="D79" i="17"/>
  <c r="E79" i="17"/>
  <c r="F79" i="17"/>
  <c r="M101" i="17" s="1"/>
  <c r="G79" i="17"/>
  <c r="N101" i="17" s="1"/>
  <c r="H79" i="17"/>
  <c r="I79" i="17"/>
  <c r="P101" i="17" s="1"/>
  <c r="D80" i="17"/>
  <c r="K102" i="17" s="1"/>
  <c r="E80" i="17"/>
  <c r="L102" i="17" s="1"/>
  <c r="F80" i="17"/>
  <c r="G80" i="17"/>
  <c r="N102" i="17" s="1"/>
  <c r="H80" i="17"/>
  <c r="O102" i="17" s="1"/>
  <c r="I80" i="17"/>
  <c r="P102" i="17" s="1"/>
  <c r="D81" i="17"/>
  <c r="E81" i="17"/>
  <c r="L103" i="17" s="1"/>
  <c r="F81" i="17"/>
  <c r="G81" i="17"/>
  <c r="H81" i="17"/>
  <c r="O103" i="17" s="1"/>
  <c r="I81" i="17"/>
  <c r="P103" i="17" s="1"/>
  <c r="D82" i="17"/>
  <c r="E82" i="17"/>
  <c r="L104" i="17" s="1"/>
  <c r="F82" i="17"/>
  <c r="M104" i="17" s="1"/>
  <c r="G82" i="17"/>
  <c r="H82" i="17"/>
  <c r="O104" i="17" s="1"/>
  <c r="I82" i="17"/>
  <c r="P104" i="17" s="1"/>
  <c r="L107" i="17"/>
  <c r="P107" i="17"/>
  <c r="D86" i="17"/>
  <c r="E86" i="17"/>
  <c r="F86" i="17"/>
  <c r="G86" i="17"/>
  <c r="N108" i="17" s="1"/>
  <c r="H86" i="17"/>
  <c r="I86" i="17"/>
  <c r="P108" i="17" s="1"/>
  <c r="D87" i="17"/>
  <c r="E87" i="17"/>
  <c r="F87" i="17"/>
  <c r="M109" i="17" s="1"/>
  <c r="G87" i="17"/>
  <c r="N109" i="17" s="1"/>
  <c r="H87" i="17"/>
  <c r="O109" i="17" s="1"/>
  <c r="I87" i="17"/>
  <c r="P109" i="17" s="1"/>
  <c r="D88" i="17"/>
  <c r="K110" i="17" s="1"/>
  <c r="E88" i="17"/>
  <c r="L110" i="17" s="1"/>
  <c r="F88" i="17"/>
  <c r="M110" i="17" s="1"/>
  <c r="G88" i="17"/>
  <c r="N110" i="17" s="1"/>
  <c r="H88" i="17"/>
  <c r="O110" i="17" s="1"/>
  <c r="I88" i="17"/>
  <c r="P110" i="17" s="1"/>
  <c r="D89" i="17"/>
  <c r="K111" i="17" s="1"/>
  <c r="E89" i="17"/>
  <c r="F89" i="17"/>
  <c r="G89" i="17"/>
  <c r="H89" i="17"/>
  <c r="I89" i="17"/>
  <c r="P111" i="17" s="1"/>
  <c r="D90" i="17"/>
  <c r="E90" i="17"/>
  <c r="L112" i="17" s="1"/>
  <c r="F90" i="17"/>
  <c r="M112" i="17" s="1"/>
  <c r="G90" i="17"/>
  <c r="N112" i="17" s="1"/>
  <c r="H90" i="17"/>
  <c r="O112" i="17" s="1"/>
  <c r="I90" i="17"/>
  <c r="P112" i="17" s="1"/>
  <c r="D91" i="17"/>
  <c r="K113" i="17" s="1"/>
  <c r="E91" i="17"/>
  <c r="F91" i="17"/>
  <c r="G91" i="17"/>
  <c r="H91" i="17"/>
  <c r="I91" i="17"/>
  <c r="P113" i="17" s="1"/>
  <c r="D92" i="17"/>
  <c r="K114" i="17" s="1"/>
  <c r="E92" i="17"/>
  <c r="L114" i="17" s="1"/>
  <c r="F92" i="17"/>
  <c r="M114" i="17" s="1"/>
  <c r="G92" i="17"/>
  <c r="N114" i="17" s="1"/>
  <c r="H92" i="17"/>
  <c r="O114" i="17" s="1"/>
  <c r="I92" i="17"/>
  <c r="P114" i="17" s="1"/>
  <c r="C92" i="17"/>
  <c r="J114" i="17" s="1"/>
  <c r="C90" i="17"/>
  <c r="J112" i="17" s="1"/>
  <c r="C91" i="17"/>
  <c r="C89" i="17"/>
  <c r="C88" i="17"/>
  <c r="C87" i="17"/>
  <c r="C86" i="17"/>
  <c r="J107" i="17"/>
  <c r="C82" i="17"/>
  <c r="J104" i="17" s="1"/>
  <c r="C81" i="17"/>
  <c r="C80" i="17"/>
  <c r="C79" i="17"/>
  <c r="J101" i="17" s="1"/>
  <c r="C78" i="17"/>
  <c r="C76" i="17"/>
  <c r="K61" i="17"/>
  <c r="L61" i="17"/>
  <c r="M61" i="17"/>
  <c r="N61" i="17"/>
  <c r="O61" i="17"/>
  <c r="P61" i="17"/>
  <c r="J61" i="17"/>
  <c r="K54" i="17"/>
  <c r="L54" i="17"/>
  <c r="M54" i="17"/>
  <c r="N54" i="17"/>
  <c r="O54" i="17"/>
  <c r="P54" i="17"/>
  <c r="K55" i="17"/>
  <c r="L55" i="17"/>
  <c r="M55" i="17"/>
  <c r="N55" i="17"/>
  <c r="O55" i="17"/>
  <c r="P55" i="17"/>
  <c r="K56" i="17"/>
  <c r="L56" i="17"/>
  <c r="M56" i="17"/>
  <c r="N56" i="17"/>
  <c r="O56" i="17"/>
  <c r="P56" i="17"/>
  <c r="K57" i="17"/>
  <c r="L57" i="17"/>
  <c r="M57" i="17"/>
  <c r="N57" i="17"/>
  <c r="O57" i="17"/>
  <c r="P57" i="17"/>
  <c r="K58" i="17"/>
  <c r="L58" i="17"/>
  <c r="M58" i="17"/>
  <c r="N58" i="17"/>
  <c r="O58" i="17"/>
  <c r="P58" i="17"/>
  <c r="K59" i="17"/>
  <c r="L59" i="17"/>
  <c r="M59" i="17"/>
  <c r="N59" i="17"/>
  <c r="O59" i="17"/>
  <c r="P59" i="17"/>
  <c r="K62" i="17"/>
  <c r="L62" i="17"/>
  <c r="M62" i="17"/>
  <c r="N62" i="17"/>
  <c r="O62" i="17"/>
  <c r="P62" i="17"/>
  <c r="K63" i="17"/>
  <c r="L63" i="17"/>
  <c r="M63" i="17"/>
  <c r="N63" i="17"/>
  <c r="O63" i="17"/>
  <c r="P63" i="17"/>
  <c r="K64" i="17"/>
  <c r="L64" i="17"/>
  <c r="M64" i="17"/>
  <c r="N64" i="17"/>
  <c r="O64" i="17"/>
  <c r="P64" i="17"/>
  <c r="K65" i="17"/>
  <c r="L65" i="17"/>
  <c r="M65" i="17"/>
  <c r="N65" i="17"/>
  <c r="O65" i="17"/>
  <c r="P65" i="17"/>
  <c r="K66" i="17"/>
  <c r="L66" i="17"/>
  <c r="M66" i="17"/>
  <c r="N66" i="17"/>
  <c r="O66" i="17"/>
  <c r="P66" i="17"/>
  <c r="K67" i="17"/>
  <c r="L67" i="17"/>
  <c r="M67" i="17"/>
  <c r="N67" i="17"/>
  <c r="O67" i="17"/>
  <c r="P67" i="17"/>
  <c r="K68" i="17"/>
  <c r="L68" i="17"/>
  <c r="M68" i="17"/>
  <c r="N68" i="17"/>
  <c r="O68" i="17"/>
  <c r="P68" i="17"/>
  <c r="K53" i="17"/>
  <c r="L53" i="17"/>
  <c r="M53" i="17"/>
  <c r="N53" i="17"/>
  <c r="O53" i="17"/>
  <c r="P53" i="17"/>
  <c r="K52" i="17"/>
  <c r="L52" i="17"/>
  <c r="M52" i="17"/>
  <c r="N52" i="17"/>
  <c r="O52" i="17"/>
  <c r="P52" i="17"/>
  <c r="J68" i="17"/>
  <c r="J67" i="17"/>
  <c r="J66" i="17"/>
  <c r="J65" i="17"/>
  <c r="J64" i="17"/>
  <c r="J63" i="17"/>
  <c r="J62" i="17"/>
  <c r="J59" i="17"/>
  <c r="J58" i="17"/>
  <c r="J57" i="17"/>
  <c r="J56" i="17"/>
  <c r="J55" i="17"/>
  <c r="J54" i="17"/>
  <c r="J53" i="17"/>
  <c r="J52" i="17"/>
  <c r="D59" i="17"/>
  <c r="E59" i="17"/>
  <c r="F59" i="17"/>
  <c r="G59" i="17"/>
  <c r="H59" i="17"/>
  <c r="I59" i="17"/>
  <c r="C59" i="17"/>
  <c r="D54" i="17"/>
  <c r="E54" i="17"/>
  <c r="F54" i="17"/>
  <c r="G54" i="17"/>
  <c r="H54" i="17"/>
  <c r="I54" i="17"/>
  <c r="D55" i="17"/>
  <c r="E55" i="17"/>
  <c r="F55" i="17"/>
  <c r="G55" i="17"/>
  <c r="H55" i="17"/>
  <c r="I55" i="17"/>
  <c r="D56" i="17"/>
  <c r="E56" i="17"/>
  <c r="F56" i="17"/>
  <c r="G56" i="17"/>
  <c r="H56" i="17"/>
  <c r="I56" i="17"/>
  <c r="D57" i="17"/>
  <c r="E57" i="17"/>
  <c r="F57" i="17"/>
  <c r="G57" i="17"/>
  <c r="H57" i="17"/>
  <c r="I57" i="17"/>
  <c r="D58" i="17"/>
  <c r="E58" i="17"/>
  <c r="F58" i="17"/>
  <c r="G58" i="17"/>
  <c r="H58" i="17"/>
  <c r="I58" i="17"/>
  <c r="D62" i="17"/>
  <c r="E62" i="17"/>
  <c r="F62" i="17"/>
  <c r="G62" i="17"/>
  <c r="H62" i="17"/>
  <c r="I62" i="17"/>
  <c r="D63" i="17"/>
  <c r="E63" i="17"/>
  <c r="F63" i="17"/>
  <c r="G63" i="17"/>
  <c r="H63" i="17"/>
  <c r="I63" i="17"/>
  <c r="D64" i="17"/>
  <c r="E64" i="17"/>
  <c r="F64" i="17"/>
  <c r="G64" i="17"/>
  <c r="H64" i="17"/>
  <c r="I64" i="17"/>
  <c r="D65" i="17"/>
  <c r="E65" i="17"/>
  <c r="F65" i="17"/>
  <c r="G65" i="17"/>
  <c r="H65" i="17"/>
  <c r="I65" i="17"/>
  <c r="D66" i="17"/>
  <c r="E66" i="17"/>
  <c r="F66" i="17"/>
  <c r="G66" i="17"/>
  <c r="H66" i="17"/>
  <c r="I66" i="17"/>
  <c r="D67" i="17"/>
  <c r="E67" i="17"/>
  <c r="F67" i="17"/>
  <c r="G67" i="17"/>
  <c r="H67" i="17"/>
  <c r="I67" i="17"/>
  <c r="D68" i="17"/>
  <c r="E68" i="17"/>
  <c r="F68" i="17"/>
  <c r="G68" i="17"/>
  <c r="H68" i="17"/>
  <c r="I68" i="17"/>
  <c r="C68" i="17"/>
  <c r="C67" i="17"/>
  <c r="C66" i="17"/>
  <c r="C65" i="17"/>
  <c r="C64" i="17"/>
  <c r="C63" i="17"/>
  <c r="C62" i="17"/>
  <c r="C58" i="17"/>
  <c r="D53" i="17"/>
  <c r="E53" i="17"/>
  <c r="F53" i="17"/>
  <c r="G53" i="17"/>
  <c r="H53" i="17"/>
  <c r="I53" i="17"/>
  <c r="C53" i="17"/>
  <c r="C57" i="17"/>
  <c r="C56" i="17"/>
  <c r="C55" i="17"/>
  <c r="C54" i="17"/>
  <c r="P19" i="17"/>
  <c r="K42" i="17"/>
  <c r="L42" i="17"/>
  <c r="M42" i="17"/>
  <c r="N42" i="17"/>
  <c r="O42" i="17"/>
  <c r="P42" i="17"/>
  <c r="K43" i="17"/>
  <c r="L43" i="17"/>
  <c r="M43" i="17"/>
  <c r="N43" i="17"/>
  <c r="O43" i="17"/>
  <c r="P43" i="17"/>
  <c r="K44" i="17"/>
  <c r="L44" i="17"/>
  <c r="M44" i="17"/>
  <c r="N44" i="17"/>
  <c r="O44" i="17"/>
  <c r="P44" i="17"/>
  <c r="K45" i="17"/>
  <c r="L45" i="17"/>
  <c r="M45" i="17"/>
  <c r="N45" i="17"/>
  <c r="O45" i="17"/>
  <c r="P45" i="17"/>
  <c r="K46" i="17"/>
  <c r="L46" i="17"/>
  <c r="M46" i="17"/>
  <c r="N46" i="17"/>
  <c r="O46" i="17"/>
  <c r="P46" i="17"/>
  <c r="K41" i="17"/>
  <c r="L41" i="17"/>
  <c r="M41" i="17"/>
  <c r="N41" i="17"/>
  <c r="O41" i="17"/>
  <c r="P41" i="17"/>
  <c r="K40" i="17"/>
  <c r="L40" i="17"/>
  <c r="M40" i="17"/>
  <c r="N40" i="17"/>
  <c r="O40" i="17"/>
  <c r="P40" i="17"/>
  <c r="K39" i="17"/>
  <c r="L39" i="17"/>
  <c r="M39" i="17"/>
  <c r="N39" i="17"/>
  <c r="O39" i="17"/>
  <c r="P39" i="17"/>
  <c r="K35" i="17"/>
  <c r="L35" i="17"/>
  <c r="M35" i="17"/>
  <c r="O35" i="17"/>
  <c r="P35" i="17"/>
  <c r="K34" i="17"/>
  <c r="L34" i="17"/>
  <c r="M34" i="17"/>
  <c r="N34" i="17"/>
  <c r="O34" i="17"/>
  <c r="P34" i="17"/>
  <c r="K33" i="17"/>
  <c r="L33" i="17"/>
  <c r="M33" i="17"/>
  <c r="N33" i="17"/>
  <c r="O33" i="17"/>
  <c r="P33" i="17"/>
  <c r="K32" i="17"/>
  <c r="L32" i="17"/>
  <c r="M32" i="17"/>
  <c r="N32" i="17"/>
  <c r="O32" i="17"/>
  <c r="P32" i="17"/>
  <c r="K31" i="17"/>
  <c r="L31" i="17"/>
  <c r="M31" i="17"/>
  <c r="N31" i="17"/>
  <c r="O31" i="17"/>
  <c r="P31" i="17"/>
  <c r="J46" i="17"/>
  <c r="J45" i="17"/>
  <c r="J44" i="17"/>
  <c r="J43" i="17"/>
  <c r="J42" i="17"/>
  <c r="J41" i="17"/>
  <c r="J40" i="17"/>
  <c r="J39" i="17"/>
  <c r="J35" i="17"/>
  <c r="J34" i="17"/>
  <c r="J33" i="17"/>
  <c r="J32" i="17"/>
  <c r="J31" i="17"/>
  <c r="J30" i="17"/>
  <c r="K22" i="17"/>
  <c r="L22" i="17"/>
  <c r="M22" i="17"/>
  <c r="N22" i="17"/>
  <c r="O22" i="17"/>
  <c r="P22" i="17"/>
  <c r="J22" i="17"/>
  <c r="K21" i="17"/>
  <c r="L21" i="17"/>
  <c r="M21" i="17"/>
  <c r="N21" i="17"/>
  <c r="O21" i="17"/>
  <c r="P21" i="17"/>
  <c r="J21" i="17"/>
  <c r="K20" i="17"/>
  <c r="L20" i="17"/>
  <c r="M20" i="17"/>
  <c r="N20" i="17"/>
  <c r="O20" i="17"/>
  <c r="P20" i="17"/>
  <c r="J20" i="17"/>
  <c r="K19" i="17"/>
  <c r="L19" i="17"/>
  <c r="M19" i="17"/>
  <c r="N19" i="17"/>
  <c r="O19" i="17"/>
  <c r="J19" i="17"/>
  <c r="K17" i="17"/>
  <c r="L17" i="17"/>
  <c r="M17" i="17"/>
  <c r="N17" i="17"/>
  <c r="O17" i="17"/>
  <c r="P17" i="17"/>
  <c r="J17" i="17"/>
  <c r="K16" i="17"/>
  <c r="L16" i="17"/>
  <c r="M16" i="17"/>
  <c r="N16" i="17"/>
  <c r="O16" i="17"/>
  <c r="P16" i="17"/>
  <c r="J16" i="17"/>
  <c r="K12" i="17"/>
  <c r="L12" i="17"/>
  <c r="M12" i="17"/>
  <c r="N12" i="17"/>
  <c r="O12" i="17"/>
  <c r="P12" i="17"/>
  <c r="J12" i="17"/>
  <c r="K11" i="17"/>
  <c r="L11" i="17"/>
  <c r="M11" i="17"/>
  <c r="N11" i="17"/>
  <c r="O11" i="17"/>
  <c r="P11" i="17"/>
  <c r="J11" i="17"/>
  <c r="K10" i="17"/>
  <c r="L10" i="17"/>
  <c r="M10" i="17"/>
  <c r="N10" i="17"/>
  <c r="O10" i="17"/>
  <c r="P10" i="17"/>
  <c r="J10" i="17"/>
  <c r="K9" i="17"/>
  <c r="L9" i="17"/>
  <c r="M9" i="17"/>
  <c r="N9" i="17"/>
  <c r="O9" i="17"/>
  <c r="P9" i="17"/>
  <c r="J9" i="17"/>
  <c r="K8" i="17"/>
  <c r="L8" i="17"/>
  <c r="M8" i="17"/>
  <c r="N8" i="17"/>
  <c r="O8" i="17"/>
  <c r="P8" i="17"/>
  <c r="J8" i="17"/>
  <c r="J7" i="17"/>
  <c r="J6" i="17"/>
  <c r="D8" i="17"/>
  <c r="E8" i="17"/>
  <c r="F8" i="17"/>
  <c r="G8" i="17"/>
  <c r="H8" i="17"/>
  <c r="I8" i="17"/>
  <c r="D9" i="17"/>
  <c r="E9" i="17"/>
  <c r="F9" i="17"/>
  <c r="G9" i="17"/>
  <c r="H9" i="17"/>
  <c r="I9" i="17"/>
  <c r="D10" i="17"/>
  <c r="E10" i="17"/>
  <c r="F10" i="17"/>
  <c r="G10" i="17"/>
  <c r="H10" i="17"/>
  <c r="I10" i="17"/>
  <c r="D11" i="17"/>
  <c r="E11" i="17"/>
  <c r="F11" i="17"/>
  <c r="G11" i="17"/>
  <c r="H11" i="17"/>
  <c r="I11" i="17"/>
  <c r="D12" i="17"/>
  <c r="E12" i="17"/>
  <c r="F12" i="17"/>
  <c r="G12" i="17"/>
  <c r="H12" i="17"/>
  <c r="I12" i="17"/>
  <c r="D16" i="17"/>
  <c r="K1221" i="17" s="1"/>
  <c r="E16" i="17"/>
  <c r="F16" i="17"/>
  <c r="G16" i="17"/>
  <c r="H16" i="17"/>
  <c r="I16" i="17"/>
  <c r="D17" i="17"/>
  <c r="E17" i="17"/>
  <c r="F17" i="17"/>
  <c r="G17" i="17"/>
  <c r="H17" i="17"/>
  <c r="I17" i="17"/>
  <c r="D18" i="17"/>
  <c r="E18" i="17"/>
  <c r="F18" i="17"/>
  <c r="G18" i="17"/>
  <c r="H18" i="17"/>
  <c r="I18" i="17"/>
  <c r="D19" i="17"/>
  <c r="E19" i="17"/>
  <c r="F19" i="17"/>
  <c r="G19" i="17"/>
  <c r="H19" i="17"/>
  <c r="I19" i="17"/>
  <c r="D20" i="17"/>
  <c r="E20" i="17"/>
  <c r="F20" i="17"/>
  <c r="G20" i="17"/>
  <c r="H20" i="17"/>
  <c r="I20" i="17"/>
  <c r="D21" i="17"/>
  <c r="E21" i="17"/>
  <c r="F21" i="17"/>
  <c r="G21" i="17"/>
  <c r="H21" i="17"/>
  <c r="I21" i="17"/>
  <c r="D22" i="17"/>
  <c r="E22" i="17"/>
  <c r="F22" i="17"/>
  <c r="G22" i="17"/>
  <c r="H22" i="17"/>
  <c r="I22" i="17"/>
  <c r="D23" i="17"/>
  <c r="E23" i="17"/>
  <c r="F23" i="17"/>
  <c r="G23" i="17"/>
  <c r="H23" i="17"/>
  <c r="I23" i="17"/>
  <c r="C23" i="17"/>
  <c r="C22" i="17"/>
  <c r="C21" i="17"/>
  <c r="C20" i="17"/>
  <c r="C19" i="17"/>
  <c r="C18" i="17"/>
  <c r="C17" i="17"/>
  <c r="C16" i="17"/>
  <c r="C12" i="17"/>
  <c r="C11" i="17"/>
  <c r="C10" i="17"/>
  <c r="C9" i="17"/>
  <c r="C8" i="17"/>
  <c r="K30" i="17"/>
  <c r="L30" i="17"/>
  <c r="M30" i="17"/>
  <c r="N30" i="17"/>
  <c r="O30" i="17"/>
  <c r="P30" i="17"/>
  <c r="K7" i="17"/>
  <c r="L7" i="17"/>
  <c r="M7" i="17"/>
  <c r="N7" i="17"/>
  <c r="O7" i="17"/>
  <c r="P7" i="17"/>
  <c r="D7" i="17"/>
  <c r="E7" i="17"/>
  <c r="F7" i="17"/>
  <c r="G7" i="17"/>
  <c r="H7" i="17"/>
  <c r="I7" i="17"/>
  <c r="C7" i="17"/>
  <c r="K29" i="17"/>
  <c r="L29" i="17"/>
  <c r="M29" i="17"/>
  <c r="N29" i="17"/>
  <c r="O29" i="17"/>
  <c r="P29" i="17"/>
  <c r="J29" i="17"/>
  <c r="D6" i="17"/>
  <c r="E6" i="17"/>
  <c r="F6" i="17"/>
  <c r="G6" i="17"/>
  <c r="H6" i="17"/>
  <c r="I6" i="17"/>
  <c r="C6" i="17"/>
  <c r="I136" i="17"/>
  <c r="H136" i="17"/>
  <c r="G136" i="17"/>
  <c r="F136" i="17"/>
  <c r="E136" i="17"/>
  <c r="D136" i="17"/>
  <c r="C136" i="17"/>
  <c r="E1984" i="17" l="1"/>
  <c r="L2007" i="17"/>
  <c r="F1986" i="17"/>
  <c r="M2009" i="17"/>
  <c r="P2014" i="17"/>
  <c r="I1991" i="17"/>
  <c r="K1987" i="17"/>
  <c r="D2010" i="17"/>
  <c r="K1996" i="17"/>
  <c r="D2019" i="17"/>
  <c r="G2005" i="17"/>
  <c r="N1982" i="17"/>
  <c r="L2006" i="17"/>
  <c r="E1983" i="17"/>
  <c r="N2008" i="17"/>
  <c r="G1985" i="17"/>
  <c r="P2010" i="17"/>
  <c r="I1987" i="17"/>
  <c r="L2014" i="17"/>
  <c r="E1991" i="17"/>
  <c r="M2016" i="17"/>
  <c r="F1993" i="17"/>
  <c r="H1995" i="17"/>
  <c r="O2018" i="17"/>
  <c r="F2007" i="17"/>
  <c r="M1984" i="17"/>
  <c r="M1986" i="17"/>
  <c r="F2009" i="17"/>
  <c r="F2011" i="17"/>
  <c r="M1988" i="17"/>
  <c r="F2014" i="17"/>
  <c r="M1991" i="17"/>
  <c r="F2020" i="17"/>
  <c r="M1997" i="17"/>
  <c r="F2018" i="17"/>
  <c r="M1995" i="17"/>
  <c r="F2016" i="17"/>
  <c r="M1993" i="17"/>
  <c r="N2020" i="17"/>
  <c r="G1997" i="17"/>
  <c r="M1982" i="17"/>
  <c r="F2005" i="17"/>
  <c r="D1983" i="17"/>
  <c r="K2006" i="17"/>
  <c r="M2008" i="17"/>
  <c r="F1985" i="17"/>
  <c r="O2010" i="17"/>
  <c r="H1987" i="17"/>
  <c r="I1990" i="17"/>
  <c r="P2013" i="17"/>
  <c r="K2014" i="17"/>
  <c r="D1991" i="17"/>
  <c r="L2016" i="17"/>
  <c r="E1993" i="17"/>
  <c r="G1995" i="17"/>
  <c r="N2018" i="17"/>
  <c r="E2007" i="17"/>
  <c r="L1984" i="17"/>
  <c r="L1986" i="17"/>
  <c r="E2009" i="17"/>
  <c r="L1988" i="17"/>
  <c r="E2011" i="17"/>
  <c r="E2014" i="17"/>
  <c r="L1991" i="17"/>
  <c r="E2020" i="17"/>
  <c r="L1997" i="17"/>
  <c r="E2018" i="17"/>
  <c r="L1995" i="17"/>
  <c r="E2016" i="17"/>
  <c r="L1993" i="17"/>
  <c r="M2020" i="17"/>
  <c r="F1997" i="17"/>
  <c r="L2005" i="17"/>
  <c r="E1982" i="17"/>
  <c r="L2008" i="17"/>
  <c r="E1985" i="17"/>
  <c r="F1995" i="17"/>
  <c r="M2018" i="17"/>
  <c r="K1986" i="17"/>
  <c r="D2009" i="17"/>
  <c r="D2016" i="17"/>
  <c r="K1993" i="17"/>
  <c r="L2020" i="17"/>
  <c r="E1997" i="17"/>
  <c r="G1986" i="17"/>
  <c r="N2009" i="17"/>
  <c r="N2010" i="17"/>
  <c r="G1987" i="17"/>
  <c r="D2018" i="17"/>
  <c r="K1995" i="17"/>
  <c r="I2015" i="17"/>
  <c r="P1992" i="17"/>
  <c r="H2004" i="17"/>
  <c r="O1981" i="17"/>
  <c r="P2005" i="17"/>
  <c r="I1982" i="17"/>
  <c r="O2007" i="17"/>
  <c r="H1984" i="17"/>
  <c r="L2010" i="17"/>
  <c r="E1987" i="17"/>
  <c r="F1990" i="17"/>
  <c r="M2013" i="17"/>
  <c r="H1992" i="17"/>
  <c r="O2015" i="17"/>
  <c r="P2017" i="17"/>
  <c r="I1994" i="17"/>
  <c r="D1995" i="17"/>
  <c r="K2018" i="17"/>
  <c r="O1983" i="17"/>
  <c r="H2006" i="17"/>
  <c r="H2008" i="17"/>
  <c r="O1985" i="17"/>
  <c r="H2010" i="17"/>
  <c r="O1987" i="17"/>
  <c r="O1990" i="17"/>
  <c r="H2013" i="17"/>
  <c r="H2015" i="17"/>
  <c r="O1992" i="17"/>
  <c r="O1996" i="17"/>
  <c r="H2019" i="17"/>
  <c r="H2017" i="17"/>
  <c r="O1994" i="17"/>
  <c r="M2005" i="17"/>
  <c r="F1982" i="17"/>
  <c r="E1992" i="17"/>
  <c r="L2015" i="17"/>
  <c r="E2015" i="17"/>
  <c r="L1992" i="17"/>
  <c r="D2014" i="17"/>
  <c r="K1991" i="17"/>
  <c r="K2008" i="17"/>
  <c r="D1985" i="17"/>
  <c r="M2010" i="17"/>
  <c r="F1987" i="17"/>
  <c r="I1992" i="17"/>
  <c r="P2015" i="17"/>
  <c r="E1995" i="17"/>
  <c r="L2018" i="17"/>
  <c r="I2008" i="17"/>
  <c r="P1985" i="17"/>
  <c r="P2016" i="17"/>
  <c r="I1993" i="17"/>
  <c r="K2020" i="17"/>
  <c r="D1997" i="17"/>
  <c r="O2005" i="17"/>
  <c r="H1982" i="17"/>
  <c r="N2007" i="17"/>
  <c r="G1984" i="17"/>
  <c r="P2009" i="17"/>
  <c r="I1986" i="17"/>
  <c r="K2010" i="17"/>
  <c r="D1987" i="17"/>
  <c r="E1990" i="17"/>
  <c r="L2013" i="17"/>
  <c r="G1992" i="17"/>
  <c r="N2015" i="17"/>
  <c r="O2017" i="17"/>
  <c r="H1994" i="17"/>
  <c r="N1983" i="17"/>
  <c r="G2006" i="17"/>
  <c r="G2008" i="17"/>
  <c r="N1985" i="17"/>
  <c r="G2010" i="17"/>
  <c r="N1987" i="17"/>
  <c r="N1990" i="17"/>
  <c r="G2013" i="17"/>
  <c r="G2015" i="17"/>
  <c r="N1992" i="17"/>
  <c r="N1996" i="17"/>
  <c r="G2019" i="17"/>
  <c r="G2017" i="17"/>
  <c r="N1994" i="17"/>
  <c r="K1981" i="17"/>
  <c r="D2004" i="17"/>
  <c r="L1982" i="17"/>
  <c r="E2005" i="17"/>
  <c r="H1990" i="17"/>
  <c r="O2013" i="17"/>
  <c r="K2016" i="17"/>
  <c r="D1993" i="17"/>
  <c r="K1984" i="17"/>
  <c r="D2007" i="17"/>
  <c r="D2011" i="17"/>
  <c r="K1988" i="17"/>
  <c r="D2020" i="17"/>
  <c r="K1997" i="17"/>
  <c r="I2004" i="17"/>
  <c r="P1981" i="17"/>
  <c r="K1982" i="17"/>
  <c r="D2005" i="17"/>
  <c r="P2007" i="17"/>
  <c r="I1984" i="17"/>
  <c r="G1990" i="17"/>
  <c r="N2013" i="17"/>
  <c r="I2006" i="17"/>
  <c r="P1983" i="17"/>
  <c r="I2010" i="17"/>
  <c r="P1987" i="17"/>
  <c r="P1990" i="17"/>
  <c r="I2013" i="17"/>
  <c r="I2019" i="17"/>
  <c r="P1996" i="17"/>
  <c r="I2017" i="17"/>
  <c r="P1994" i="17"/>
  <c r="N1981" i="17"/>
  <c r="G2004" i="17"/>
  <c r="F2004" i="17"/>
  <c r="M1981" i="17"/>
  <c r="N2005" i="17"/>
  <c r="G1982" i="17"/>
  <c r="F1984" i="17"/>
  <c r="M2007" i="17"/>
  <c r="H1986" i="17"/>
  <c r="O2009" i="17"/>
  <c r="D1990" i="17"/>
  <c r="K2013" i="17"/>
  <c r="F1992" i="17"/>
  <c r="M2015" i="17"/>
  <c r="N2017" i="17"/>
  <c r="G1994" i="17"/>
  <c r="I1996" i="17"/>
  <c r="P2019" i="17"/>
  <c r="M1983" i="17"/>
  <c r="F2006" i="17"/>
  <c r="F2008" i="17"/>
  <c r="M1985" i="17"/>
  <c r="F2010" i="17"/>
  <c r="M1987" i="17"/>
  <c r="M1990" i="17"/>
  <c r="F2013" i="17"/>
  <c r="F2015" i="17"/>
  <c r="M1992" i="17"/>
  <c r="F2019" i="17"/>
  <c r="M1996" i="17"/>
  <c r="F2017" i="17"/>
  <c r="M1994" i="17"/>
  <c r="M2017" i="17"/>
  <c r="F1994" i="17"/>
  <c r="E2006" i="17"/>
  <c r="L1983" i="17"/>
  <c r="L1987" i="17"/>
  <c r="E2010" i="17"/>
  <c r="E2017" i="17"/>
  <c r="L1994" i="17"/>
  <c r="E2008" i="17"/>
  <c r="L1985" i="17"/>
  <c r="P2006" i="17"/>
  <c r="I1983" i="17"/>
  <c r="G1996" i="17"/>
  <c r="N2019" i="17"/>
  <c r="K1992" i="17"/>
  <c r="D2015" i="17"/>
  <c r="H1996" i="17"/>
  <c r="O2019" i="17"/>
  <c r="N2011" i="17"/>
  <c r="G1988" i="17"/>
  <c r="L2017" i="17"/>
  <c r="E1994" i="17"/>
  <c r="D2008" i="17"/>
  <c r="K1985" i="17"/>
  <c r="D2017" i="17"/>
  <c r="K1994" i="17"/>
  <c r="D1982" i="17"/>
  <c r="K2005" i="17"/>
  <c r="H1983" i="17"/>
  <c r="O2006" i="17"/>
  <c r="E1986" i="17"/>
  <c r="L2009" i="17"/>
  <c r="F1988" i="17"/>
  <c r="M2011" i="17"/>
  <c r="O2014" i="17"/>
  <c r="H1991" i="17"/>
  <c r="D1994" i="17"/>
  <c r="K2017" i="17"/>
  <c r="F1996" i="17"/>
  <c r="M2019" i="17"/>
  <c r="I2007" i="17"/>
  <c r="P1984" i="17"/>
  <c r="P1986" i="17"/>
  <c r="I2009" i="17"/>
  <c r="P1988" i="17"/>
  <c r="I2011" i="17"/>
  <c r="I2014" i="17"/>
  <c r="P1991" i="17"/>
  <c r="I2020" i="17"/>
  <c r="P1997" i="17"/>
  <c r="I2018" i="17"/>
  <c r="P1995" i="17"/>
  <c r="I2016" i="17"/>
  <c r="P1993" i="17"/>
  <c r="L1981" i="17"/>
  <c r="E2004" i="17"/>
  <c r="L1990" i="17"/>
  <c r="E2013" i="17"/>
  <c r="N2006" i="17"/>
  <c r="G1983" i="17"/>
  <c r="P2008" i="17"/>
  <c r="I1985" i="17"/>
  <c r="D1986" i="17"/>
  <c r="K2009" i="17"/>
  <c r="E1988" i="17"/>
  <c r="L2011" i="17"/>
  <c r="N2014" i="17"/>
  <c r="G1991" i="17"/>
  <c r="O2016" i="17"/>
  <c r="H1993" i="17"/>
  <c r="E1996" i="17"/>
  <c r="L2019" i="17"/>
  <c r="H2007" i="17"/>
  <c r="O1984" i="17"/>
  <c r="O1986" i="17"/>
  <c r="H2009" i="17"/>
  <c r="H2011" i="17"/>
  <c r="O1988" i="17"/>
  <c r="H2014" i="17"/>
  <c r="O1991" i="17"/>
  <c r="H2020" i="17"/>
  <c r="O1997" i="17"/>
  <c r="H2018" i="17"/>
  <c r="O1995" i="17"/>
  <c r="H2016" i="17"/>
  <c r="O1993" i="17"/>
  <c r="P2020" i="17"/>
  <c r="I1997" i="17"/>
  <c r="O2011" i="17"/>
  <c r="H1988" i="17"/>
  <c r="L1996" i="17"/>
  <c r="E2019" i="17"/>
  <c r="D1984" i="17"/>
  <c r="K2007" i="17"/>
  <c r="D1992" i="17"/>
  <c r="K2015" i="17"/>
  <c r="D2006" i="17"/>
  <c r="K1983" i="17"/>
  <c r="K1990" i="17"/>
  <c r="D2013" i="17"/>
  <c r="I2005" i="17"/>
  <c r="P1982" i="17"/>
  <c r="H2005" i="17"/>
  <c r="O1982" i="17"/>
  <c r="M2006" i="17"/>
  <c r="F1983" i="17"/>
  <c r="O2008" i="17"/>
  <c r="H1985" i="17"/>
  <c r="K2011" i="17"/>
  <c r="D1988" i="17"/>
  <c r="M2014" i="17"/>
  <c r="F1991" i="17"/>
  <c r="G1993" i="17"/>
  <c r="N2016" i="17"/>
  <c r="I1995" i="17"/>
  <c r="P2018" i="17"/>
  <c r="D1996" i="17"/>
  <c r="K2019" i="17"/>
  <c r="G2007" i="17"/>
  <c r="N1984" i="17"/>
  <c r="N1986" i="17"/>
  <c r="G2009" i="17"/>
  <c r="N1988" i="17"/>
  <c r="G2011" i="17"/>
  <c r="N1991" i="17"/>
  <c r="G2014" i="17"/>
  <c r="N1997" i="17"/>
  <c r="G2020" i="17"/>
  <c r="N1995" i="17"/>
  <c r="G2018" i="17"/>
  <c r="G2016" i="17"/>
  <c r="N1993" i="17"/>
  <c r="O2020" i="17"/>
  <c r="H1997" i="17"/>
  <c r="F1815" i="17"/>
  <c r="F1792" i="17"/>
  <c r="M1792" i="17"/>
  <c r="F1813" i="17"/>
  <c r="F1790" i="17"/>
  <c r="M1790" i="17"/>
  <c r="E1815" i="17"/>
  <c r="E1792" i="17"/>
  <c r="L1792" i="17"/>
  <c r="E1817" i="17"/>
  <c r="E1794" i="17"/>
  <c r="L1794" i="17"/>
  <c r="E1819" i="17"/>
  <c r="L1796" i="17"/>
  <c r="E1796" i="17"/>
  <c r="E1822" i="17"/>
  <c r="E1799" i="17"/>
  <c r="L1799" i="17"/>
  <c r="E1828" i="17"/>
  <c r="E1805" i="17"/>
  <c r="L1805" i="17"/>
  <c r="L1803" i="17"/>
  <c r="E1826" i="17"/>
  <c r="E1803" i="17"/>
  <c r="E1824" i="17"/>
  <c r="E1801" i="17"/>
  <c r="L1801" i="17"/>
  <c r="D1803" i="17"/>
  <c r="K1803" i="17"/>
  <c r="D1826" i="17"/>
  <c r="I1812" i="17"/>
  <c r="P1789" i="17"/>
  <c r="I1789" i="17"/>
  <c r="D1813" i="17"/>
  <c r="D1790" i="17"/>
  <c r="K1790" i="17"/>
  <c r="I1791" i="17"/>
  <c r="I1814" i="17"/>
  <c r="P1791" i="17"/>
  <c r="P1793" i="17"/>
  <c r="I1816" i="17"/>
  <c r="I1793" i="17"/>
  <c r="I1818" i="17"/>
  <c r="I1795" i="17"/>
  <c r="P1795" i="17"/>
  <c r="P1798" i="17"/>
  <c r="I1821" i="17"/>
  <c r="I1798" i="17"/>
  <c r="P1800" i="17"/>
  <c r="I1823" i="17"/>
  <c r="I1800" i="17"/>
  <c r="I1827" i="17"/>
  <c r="I1804" i="17"/>
  <c r="P1804" i="17"/>
  <c r="P1802" i="17"/>
  <c r="I1825" i="17"/>
  <c r="I1802" i="17"/>
  <c r="D1828" i="17"/>
  <c r="D1805" i="17"/>
  <c r="K1805" i="17"/>
  <c r="G1813" i="17"/>
  <c r="G1790" i="17"/>
  <c r="N1790" i="17"/>
  <c r="F1826" i="17"/>
  <c r="F1803" i="17"/>
  <c r="M1803" i="17"/>
  <c r="H1827" i="17"/>
  <c r="H1804" i="17"/>
  <c r="O1804" i="17"/>
  <c r="N1789" i="17"/>
  <c r="G1789" i="17"/>
  <c r="G1812" i="17"/>
  <c r="G1814" i="17"/>
  <c r="G1791" i="17"/>
  <c r="N1791" i="17"/>
  <c r="N1793" i="17"/>
  <c r="G1816" i="17"/>
  <c r="G1793" i="17"/>
  <c r="G1821" i="17"/>
  <c r="G1798" i="17"/>
  <c r="N1798" i="17"/>
  <c r="G1823" i="17"/>
  <c r="G1800" i="17"/>
  <c r="N1800" i="17"/>
  <c r="G1827" i="17"/>
  <c r="G1804" i="17"/>
  <c r="N1804" i="17"/>
  <c r="G1825" i="17"/>
  <c r="G1802" i="17"/>
  <c r="N1802" i="17"/>
  <c r="F1824" i="17"/>
  <c r="F1801" i="17"/>
  <c r="M1801" i="17"/>
  <c r="H1825" i="17"/>
  <c r="H1802" i="17"/>
  <c r="O1802" i="17"/>
  <c r="G1818" i="17"/>
  <c r="G1795" i="17"/>
  <c r="N1795" i="17"/>
  <c r="F1789" i="17"/>
  <c r="M1789" i="17"/>
  <c r="F1812" i="17"/>
  <c r="F1814" i="17"/>
  <c r="F1791" i="17"/>
  <c r="M1791" i="17"/>
  <c r="M1793" i="17"/>
  <c r="F1816" i="17"/>
  <c r="F1793" i="17"/>
  <c r="F1818" i="17"/>
  <c r="F1795" i="17"/>
  <c r="M1795" i="17"/>
  <c r="F1821" i="17"/>
  <c r="F1798" i="17"/>
  <c r="M1798" i="17"/>
  <c r="F1823" i="17"/>
  <c r="F1800" i="17"/>
  <c r="M1800" i="17"/>
  <c r="F1827" i="17"/>
  <c r="F1804" i="17"/>
  <c r="M1804" i="17"/>
  <c r="F1825" i="17"/>
  <c r="F1802" i="17"/>
  <c r="M1802" i="17"/>
  <c r="E1813" i="17"/>
  <c r="E1790" i="17"/>
  <c r="L1790" i="17"/>
  <c r="D1815" i="17"/>
  <c r="D1792" i="17"/>
  <c r="K1792" i="17"/>
  <c r="D1824" i="17"/>
  <c r="D1801" i="17"/>
  <c r="K1801" i="17"/>
  <c r="H1821" i="17"/>
  <c r="H1798" i="17"/>
  <c r="O1798" i="17"/>
  <c r="E1812" i="17"/>
  <c r="E1789" i="17"/>
  <c r="L1789" i="17"/>
  <c r="E1814" i="17"/>
  <c r="E1791" i="17"/>
  <c r="L1791" i="17"/>
  <c r="L1793" i="17"/>
  <c r="E1816" i="17"/>
  <c r="E1793" i="17"/>
  <c r="E1818" i="17"/>
  <c r="E1795" i="17"/>
  <c r="L1795" i="17"/>
  <c r="E1821" i="17"/>
  <c r="E1798" i="17"/>
  <c r="L1798" i="17"/>
  <c r="E1823" i="17"/>
  <c r="E1800" i="17"/>
  <c r="L1800" i="17"/>
  <c r="E1827" i="17"/>
  <c r="E1804" i="17"/>
  <c r="L1804" i="17"/>
  <c r="E1825" i="17"/>
  <c r="E1802" i="17"/>
  <c r="L1802" i="17"/>
  <c r="F1799" i="17"/>
  <c r="F1822" i="17"/>
  <c r="M1799" i="17"/>
  <c r="H1818" i="17"/>
  <c r="H1795" i="17"/>
  <c r="O1795" i="17"/>
  <c r="K1789" i="17"/>
  <c r="D1812" i="17"/>
  <c r="D1789" i="17"/>
  <c r="D1814" i="17"/>
  <c r="D1791" i="17"/>
  <c r="K1791" i="17"/>
  <c r="K1793" i="17"/>
  <c r="D1816" i="17"/>
  <c r="D1793" i="17"/>
  <c r="D1818" i="17"/>
  <c r="D1795" i="17"/>
  <c r="K1795" i="17"/>
  <c r="K951" i="17"/>
  <c r="D1821" i="17"/>
  <c r="D1798" i="17"/>
  <c r="K1798" i="17"/>
  <c r="D1823" i="17"/>
  <c r="D1800" i="17"/>
  <c r="K1800" i="17"/>
  <c r="D1827" i="17"/>
  <c r="D1804" i="17"/>
  <c r="K1804" i="17"/>
  <c r="D1825" i="17"/>
  <c r="D1802" i="17"/>
  <c r="K1802" i="17"/>
  <c r="F1828" i="17"/>
  <c r="F1805" i="17"/>
  <c r="M1805" i="17"/>
  <c r="D1817" i="17"/>
  <c r="D1794" i="17"/>
  <c r="K1794" i="17"/>
  <c r="H1823" i="17"/>
  <c r="H1800" i="17"/>
  <c r="O1800" i="17"/>
  <c r="P1792" i="17"/>
  <c r="I1815" i="17"/>
  <c r="I1792" i="17"/>
  <c r="P1794" i="17"/>
  <c r="I1817" i="17"/>
  <c r="I1794" i="17"/>
  <c r="I1819" i="17"/>
  <c r="I1796" i="17"/>
  <c r="P1796" i="17"/>
  <c r="I1822" i="17"/>
  <c r="I1799" i="17"/>
  <c r="P1799" i="17"/>
  <c r="I1805" i="17"/>
  <c r="I1828" i="17"/>
  <c r="P1805" i="17"/>
  <c r="I1803" i="17"/>
  <c r="I1826" i="17"/>
  <c r="P1803" i="17"/>
  <c r="I1824" i="17"/>
  <c r="I1801" i="17"/>
  <c r="P1801" i="17"/>
  <c r="F1817" i="17"/>
  <c r="F1794" i="17"/>
  <c r="M1794" i="17"/>
  <c r="D1822" i="17"/>
  <c r="K1799" i="17"/>
  <c r="D1799" i="17"/>
  <c r="O1793" i="17"/>
  <c r="H1816" i="17"/>
  <c r="H1793" i="17"/>
  <c r="P1790" i="17"/>
  <c r="I1813" i="17"/>
  <c r="I1790" i="17"/>
  <c r="H1817" i="17"/>
  <c r="H1794" i="17"/>
  <c r="O1794" i="17"/>
  <c r="H1796" i="17"/>
  <c r="O1796" i="17"/>
  <c r="H1819" i="17"/>
  <c r="H1822" i="17"/>
  <c r="O1799" i="17"/>
  <c r="H1799" i="17"/>
  <c r="H1828" i="17"/>
  <c r="H1805" i="17"/>
  <c r="O1805" i="17"/>
  <c r="O1803" i="17"/>
  <c r="H1803" i="17"/>
  <c r="H1826" i="17"/>
  <c r="H1824" i="17"/>
  <c r="H1801" i="17"/>
  <c r="O1801" i="17"/>
  <c r="F1796" i="17"/>
  <c r="M1796" i="17"/>
  <c r="F1819" i="17"/>
  <c r="D1819" i="17"/>
  <c r="D1796" i="17"/>
  <c r="K1796" i="17"/>
  <c r="O1789" i="17"/>
  <c r="H1789" i="17"/>
  <c r="H1812" i="17"/>
  <c r="H1814" i="17"/>
  <c r="H1791" i="17"/>
  <c r="O1791" i="17"/>
  <c r="H1815" i="17"/>
  <c r="H1792" i="17"/>
  <c r="O1792" i="17"/>
  <c r="H1813" i="17"/>
  <c r="H1790" i="17"/>
  <c r="O1790" i="17"/>
  <c r="G1815" i="17"/>
  <c r="G1792" i="17"/>
  <c r="N1792" i="17"/>
  <c r="G1817" i="17"/>
  <c r="G1794" i="17"/>
  <c r="N1794" i="17"/>
  <c r="G1819" i="17"/>
  <c r="G1796" i="17"/>
  <c r="N1796" i="17"/>
  <c r="G1822" i="17"/>
  <c r="N1799" i="17"/>
  <c r="G1799" i="17"/>
  <c r="G1828" i="17"/>
  <c r="G1805" i="17"/>
  <c r="N1805" i="17"/>
  <c r="G1826" i="17"/>
  <c r="N1803" i="17"/>
  <c r="G1803" i="17"/>
  <c r="G1824" i="17"/>
  <c r="G1801" i="17"/>
  <c r="N1801" i="17"/>
  <c r="L1599" i="17"/>
  <c r="E1599" i="17"/>
  <c r="F1603" i="17"/>
  <c r="M1603" i="17"/>
  <c r="D1611" i="17"/>
  <c r="K1611" i="17"/>
  <c r="P1602" i="17"/>
  <c r="I1602" i="17"/>
  <c r="F1610" i="17"/>
  <c r="M1610" i="17"/>
  <c r="K1600" i="17"/>
  <c r="D1600" i="17"/>
  <c r="M1602" i="17"/>
  <c r="F1602" i="17"/>
  <c r="H1604" i="17"/>
  <c r="O1604" i="17"/>
  <c r="I1607" i="17"/>
  <c r="P1607" i="17"/>
  <c r="K1608" i="17"/>
  <c r="D1608" i="17"/>
  <c r="L1610" i="17"/>
  <c r="E1610" i="17"/>
  <c r="N1612" i="17"/>
  <c r="G1612" i="17"/>
  <c r="F1614" i="17"/>
  <c r="M1614" i="17"/>
  <c r="K1609" i="17"/>
  <c r="D1609" i="17"/>
  <c r="N1600" i="17"/>
  <c r="G1600" i="17"/>
  <c r="O1610" i="17"/>
  <c r="H1610" i="17"/>
  <c r="P1604" i="17"/>
  <c r="I1604" i="17"/>
  <c r="L1608" i="17"/>
  <c r="E1608" i="17"/>
  <c r="C1601" i="17"/>
  <c r="J1601" i="17"/>
  <c r="L1602" i="17"/>
  <c r="E1602" i="17"/>
  <c r="N1604" i="17"/>
  <c r="G1604" i="17"/>
  <c r="O1607" i="17"/>
  <c r="H1607" i="17"/>
  <c r="J1609" i="17"/>
  <c r="C1609" i="17"/>
  <c r="K1610" i="17"/>
  <c r="D1610" i="17"/>
  <c r="M1612" i="17"/>
  <c r="F1612" i="17"/>
  <c r="L1614" i="17"/>
  <c r="E1614" i="17"/>
  <c r="N1614" i="17"/>
  <c r="G1614" i="17"/>
  <c r="F1604" i="17"/>
  <c r="M1604" i="17"/>
  <c r="P1610" i="17"/>
  <c r="I1610" i="17"/>
  <c r="D1614" i="17"/>
  <c r="K1614" i="17"/>
  <c r="C1610" i="17"/>
  <c r="J1610" i="17"/>
  <c r="L1613" i="17"/>
  <c r="E1613" i="17"/>
  <c r="N1602" i="17"/>
  <c r="G1602" i="17"/>
  <c r="C1607" i="17"/>
  <c r="J1607" i="17"/>
  <c r="O1612" i="17"/>
  <c r="H1612" i="17"/>
  <c r="K1602" i="17"/>
  <c r="D1602" i="17"/>
  <c r="P1609" i="17"/>
  <c r="I1609" i="17"/>
  <c r="E1612" i="17"/>
  <c r="L1612" i="17"/>
  <c r="P1599" i="17"/>
  <c r="I1599" i="17"/>
  <c r="H1601" i="17"/>
  <c r="O1601" i="17"/>
  <c r="C1603" i="17"/>
  <c r="J1603" i="17"/>
  <c r="E1604" i="17"/>
  <c r="L1604" i="17"/>
  <c r="M1607" i="17"/>
  <c r="F1607" i="17"/>
  <c r="O1609" i="17"/>
  <c r="H1609" i="17"/>
  <c r="P1611" i="17"/>
  <c r="I1611" i="17"/>
  <c r="K1612" i="17"/>
  <c r="D1612" i="17"/>
  <c r="H1600" i="17"/>
  <c r="O1600" i="17"/>
  <c r="M1613" i="17"/>
  <c r="F1613" i="17"/>
  <c r="E1600" i="17"/>
  <c r="L1600" i="17"/>
  <c r="P1601" i="17"/>
  <c r="I1601" i="17"/>
  <c r="G1607" i="17"/>
  <c r="N1607" i="17"/>
  <c r="C1611" i="17"/>
  <c r="J1611" i="17"/>
  <c r="H1599" i="17"/>
  <c r="O1599" i="17"/>
  <c r="C1598" i="17"/>
  <c r="J1598" i="17"/>
  <c r="G1601" i="17"/>
  <c r="N1601" i="17"/>
  <c r="I1603" i="17"/>
  <c r="P1603" i="17"/>
  <c r="K1604" i="17"/>
  <c r="D1604" i="17"/>
  <c r="E1607" i="17"/>
  <c r="L1607" i="17"/>
  <c r="N1609" i="17"/>
  <c r="G1609" i="17"/>
  <c r="O1611" i="17"/>
  <c r="H1611" i="17"/>
  <c r="J1613" i="17"/>
  <c r="C1613" i="17"/>
  <c r="E1611" i="17"/>
  <c r="L1611" i="17"/>
  <c r="J1602" i="17"/>
  <c r="C1602" i="17"/>
  <c r="J1599" i="17"/>
  <c r="C1599" i="17"/>
  <c r="J1605" i="17"/>
  <c r="C1605" i="17"/>
  <c r="N1611" i="17"/>
  <c r="G1611" i="17"/>
  <c r="I1600" i="17"/>
  <c r="P1600" i="17"/>
  <c r="D1599" i="17"/>
  <c r="K1599" i="17"/>
  <c r="G1599" i="17"/>
  <c r="N1599" i="17"/>
  <c r="F1601" i="17"/>
  <c r="M1601" i="17"/>
  <c r="H1603" i="17"/>
  <c r="O1603" i="17"/>
  <c r="K1607" i="17"/>
  <c r="D1607" i="17"/>
  <c r="M1609" i="17"/>
  <c r="F1609" i="17"/>
  <c r="I1613" i="17"/>
  <c r="P1613" i="17"/>
  <c r="F1599" i="17"/>
  <c r="M1599" i="17"/>
  <c r="J1600" i="17"/>
  <c r="C1600" i="17"/>
  <c r="E1601" i="17"/>
  <c r="L1601" i="17"/>
  <c r="N1603" i="17"/>
  <c r="G1603" i="17"/>
  <c r="J1608" i="17"/>
  <c r="C1608" i="17"/>
  <c r="L1609" i="17"/>
  <c r="E1609" i="17"/>
  <c r="F1611" i="17"/>
  <c r="M1611" i="17"/>
  <c r="O1613" i="17"/>
  <c r="H1613" i="17"/>
  <c r="D1601" i="17"/>
  <c r="K1601" i="17"/>
  <c r="N1613" i="17"/>
  <c r="G1613" i="17"/>
  <c r="C1614" i="17"/>
  <c r="J1614" i="17"/>
  <c r="P1608" i="17"/>
  <c r="I1608" i="17"/>
  <c r="E1603" i="17"/>
  <c r="L1603" i="17"/>
  <c r="N1608" i="17"/>
  <c r="G1608" i="17"/>
  <c r="O1608" i="17"/>
  <c r="H1608" i="17"/>
  <c r="D1603" i="17"/>
  <c r="K1603" i="17"/>
  <c r="J1612" i="17"/>
  <c r="C1612" i="17"/>
  <c r="P1614" i="17"/>
  <c r="I1614" i="17"/>
  <c r="F1600" i="17"/>
  <c r="M1600" i="17"/>
  <c r="O1602" i="17"/>
  <c r="H1602" i="17"/>
  <c r="J1604" i="17"/>
  <c r="C1604" i="17"/>
  <c r="M1608" i="17"/>
  <c r="F1608" i="17"/>
  <c r="G1610" i="17"/>
  <c r="N1610" i="17"/>
  <c r="P1612" i="17"/>
  <c r="I1612" i="17"/>
  <c r="D1613" i="17"/>
  <c r="K1613" i="17"/>
  <c r="O1614" i="17"/>
  <c r="H1614" i="17"/>
  <c r="E1462" i="17"/>
  <c r="L1462" i="17"/>
  <c r="M1464" i="17"/>
  <c r="F1464" i="17"/>
  <c r="E1472" i="17"/>
  <c r="L1472" i="17"/>
  <c r="F1476" i="17"/>
  <c r="M1476" i="17"/>
  <c r="H1466" i="17"/>
  <c r="O1466" i="17"/>
  <c r="K1470" i="17"/>
  <c r="D1470" i="17"/>
  <c r="J1441" i="17"/>
  <c r="C1463" i="17"/>
  <c r="J1463" i="17"/>
  <c r="E1464" i="17"/>
  <c r="L1464" i="17"/>
  <c r="N1466" i="17"/>
  <c r="G1466" i="17"/>
  <c r="O1469" i="17"/>
  <c r="H1469" i="17"/>
  <c r="J1449" i="17"/>
  <c r="C1471" i="17"/>
  <c r="J1471" i="17"/>
  <c r="D1472" i="17"/>
  <c r="K1472" i="17"/>
  <c r="F1474" i="17"/>
  <c r="M1474" i="17"/>
  <c r="E1476" i="17"/>
  <c r="L1476" i="17"/>
  <c r="K1462" i="17"/>
  <c r="D1462" i="17"/>
  <c r="I1463" i="17"/>
  <c r="P1463" i="17"/>
  <c r="D1464" i="17"/>
  <c r="K1464" i="17"/>
  <c r="M1466" i="17"/>
  <c r="F1466" i="17"/>
  <c r="N1469" i="17"/>
  <c r="G1469" i="17"/>
  <c r="I1471" i="17"/>
  <c r="P1471" i="17"/>
  <c r="J1451" i="17"/>
  <c r="J1473" i="17"/>
  <c r="C1473" i="17"/>
  <c r="E1474" i="17"/>
  <c r="L1474" i="17"/>
  <c r="P1472" i="17"/>
  <c r="I1472" i="17"/>
  <c r="K1476" i="17"/>
  <c r="D1476" i="17"/>
  <c r="N1474" i="17"/>
  <c r="G1474" i="17"/>
  <c r="I1461" i="17"/>
  <c r="P1461" i="17"/>
  <c r="O1463" i="17"/>
  <c r="H1463" i="17"/>
  <c r="J1443" i="17"/>
  <c r="C1465" i="17"/>
  <c r="J1465" i="17"/>
  <c r="L1466" i="17"/>
  <c r="E1466" i="17"/>
  <c r="M1469" i="17"/>
  <c r="F1469" i="17"/>
  <c r="O1471" i="17"/>
  <c r="H1471" i="17"/>
  <c r="I1473" i="17"/>
  <c r="P1473" i="17"/>
  <c r="D1474" i="17"/>
  <c r="K1474" i="17"/>
  <c r="E1470" i="17"/>
  <c r="L1470" i="17"/>
  <c r="N1476" i="17"/>
  <c r="G1476" i="17"/>
  <c r="I1469" i="17"/>
  <c r="P1469" i="17"/>
  <c r="H1461" i="17"/>
  <c r="O1461" i="17"/>
  <c r="C1460" i="17"/>
  <c r="J1460" i="17"/>
  <c r="G1463" i="17"/>
  <c r="N1463" i="17"/>
  <c r="P1465" i="17"/>
  <c r="I1465" i="17"/>
  <c r="K1466" i="17"/>
  <c r="D1466" i="17"/>
  <c r="E1469" i="17"/>
  <c r="L1469" i="17"/>
  <c r="G1471" i="17"/>
  <c r="N1471" i="17"/>
  <c r="H1473" i="17"/>
  <c r="O1473" i="17"/>
  <c r="J1453" i="17"/>
  <c r="J1475" i="17"/>
  <c r="C1475" i="17"/>
  <c r="I1466" i="17"/>
  <c r="P1466" i="17"/>
  <c r="G1461" i="17"/>
  <c r="N1461" i="17"/>
  <c r="J1439" i="17"/>
  <c r="C1461" i="17"/>
  <c r="J1461" i="17"/>
  <c r="F1463" i="17"/>
  <c r="M1463" i="17"/>
  <c r="O1465" i="17"/>
  <c r="H1465" i="17"/>
  <c r="J1445" i="17"/>
  <c r="C1467" i="17"/>
  <c r="J1467" i="17"/>
  <c r="D1469" i="17"/>
  <c r="K1469" i="17"/>
  <c r="M1471" i="17"/>
  <c r="F1471" i="17"/>
  <c r="N1473" i="17"/>
  <c r="G1473" i="17"/>
  <c r="I1475" i="17"/>
  <c r="P1475" i="17"/>
  <c r="J1447" i="17"/>
  <c r="C1469" i="17"/>
  <c r="J1469" i="17"/>
  <c r="F1461" i="17"/>
  <c r="M1461" i="17"/>
  <c r="J1440" i="17"/>
  <c r="C1462" i="17"/>
  <c r="J1462" i="17"/>
  <c r="E1463" i="17"/>
  <c r="L1463" i="17"/>
  <c r="G1465" i="17"/>
  <c r="N1465" i="17"/>
  <c r="J1448" i="17"/>
  <c r="C1470" i="17"/>
  <c r="J1470" i="17"/>
  <c r="E1471" i="17"/>
  <c r="L1471" i="17"/>
  <c r="F1473" i="17"/>
  <c r="M1473" i="17"/>
  <c r="O1475" i="17"/>
  <c r="H1475" i="17"/>
  <c r="M1472" i="17"/>
  <c r="F1472" i="17"/>
  <c r="E1461" i="17"/>
  <c r="L1461" i="17"/>
  <c r="P1462" i="17"/>
  <c r="I1462" i="17"/>
  <c r="K1463" i="17"/>
  <c r="D1463" i="17"/>
  <c r="M1465" i="17"/>
  <c r="F1465" i="17"/>
  <c r="I1470" i="17"/>
  <c r="P1470" i="17"/>
  <c r="K1471" i="17"/>
  <c r="D1471" i="17"/>
  <c r="E1473" i="17"/>
  <c r="L1473" i="17"/>
  <c r="N1475" i="17"/>
  <c r="G1475" i="17"/>
  <c r="N1464" i="17"/>
  <c r="G1464" i="17"/>
  <c r="H1462" i="17"/>
  <c r="O1462" i="17"/>
  <c r="E1465" i="17"/>
  <c r="L1465" i="17"/>
  <c r="K1473" i="17"/>
  <c r="D1473" i="17"/>
  <c r="J1454" i="17"/>
  <c r="C1476" i="17"/>
  <c r="J1476" i="17"/>
  <c r="H1474" i="17"/>
  <c r="O1474" i="17"/>
  <c r="D1461" i="17"/>
  <c r="K1461" i="17"/>
  <c r="J1442" i="17"/>
  <c r="C1464" i="17"/>
  <c r="J1464" i="17"/>
  <c r="H1470" i="17"/>
  <c r="O1470" i="17"/>
  <c r="M1475" i="17"/>
  <c r="F1475" i="17"/>
  <c r="N1462" i="17"/>
  <c r="G1462" i="17"/>
  <c r="P1464" i="17"/>
  <c r="I1464" i="17"/>
  <c r="D1465" i="17"/>
  <c r="K1465" i="17"/>
  <c r="G1470" i="17"/>
  <c r="N1470" i="17"/>
  <c r="H1472" i="17"/>
  <c r="O1472" i="17"/>
  <c r="J1452" i="17"/>
  <c r="J1474" i="17"/>
  <c r="C1474" i="17"/>
  <c r="L1475" i="17"/>
  <c r="E1475" i="17"/>
  <c r="P1476" i="17"/>
  <c r="I1476" i="17"/>
  <c r="J1450" i="17"/>
  <c r="C1472" i="17"/>
  <c r="J1472" i="17"/>
  <c r="M1462" i="17"/>
  <c r="F1462" i="17"/>
  <c r="O1464" i="17"/>
  <c r="H1464" i="17"/>
  <c r="J1444" i="17"/>
  <c r="C1466" i="17"/>
  <c r="J1466" i="17"/>
  <c r="F1470" i="17"/>
  <c r="M1470" i="17"/>
  <c r="G1472" i="17"/>
  <c r="N1472" i="17"/>
  <c r="P1474" i="17"/>
  <c r="I1474" i="17"/>
  <c r="K1475" i="17"/>
  <c r="D1475" i="17"/>
  <c r="H1476" i="17"/>
  <c r="O1476" i="17"/>
  <c r="G1454" i="17"/>
  <c r="N1454" i="17"/>
  <c r="N1448" i="17"/>
  <c r="G1448" i="17"/>
  <c r="L1440" i="17"/>
  <c r="E1440" i="17"/>
  <c r="H1444" i="17"/>
  <c r="O1444" i="17"/>
  <c r="L1450" i="17"/>
  <c r="E1450" i="17"/>
  <c r="L1442" i="17"/>
  <c r="E1442" i="17"/>
  <c r="N1444" i="17"/>
  <c r="G1444" i="17"/>
  <c r="O1447" i="17"/>
  <c r="H1447" i="17"/>
  <c r="K1450" i="17"/>
  <c r="D1450" i="17"/>
  <c r="M1452" i="17"/>
  <c r="F1452" i="17"/>
  <c r="L1454" i="17"/>
  <c r="E1454" i="17"/>
  <c r="K1440" i="17"/>
  <c r="D1440" i="17"/>
  <c r="D1448" i="17"/>
  <c r="K1448" i="17"/>
  <c r="F1454" i="17"/>
  <c r="M1454" i="17"/>
  <c r="I1441" i="17"/>
  <c r="P1441" i="17"/>
  <c r="K1442" i="17"/>
  <c r="D1442" i="17"/>
  <c r="M1444" i="17"/>
  <c r="F1444" i="17"/>
  <c r="N1447" i="17"/>
  <c r="G1447" i="17"/>
  <c r="P1449" i="17"/>
  <c r="L1452" i="17"/>
  <c r="E1452" i="17"/>
  <c r="P1450" i="17"/>
  <c r="I1450" i="17"/>
  <c r="K1454" i="17"/>
  <c r="D1454" i="17"/>
  <c r="L1448" i="17"/>
  <c r="E1448" i="17"/>
  <c r="M1442" i="17"/>
  <c r="F1442" i="17"/>
  <c r="P1447" i="17"/>
  <c r="I1447" i="17"/>
  <c r="N1452" i="17"/>
  <c r="G1452" i="17"/>
  <c r="I1439" i="17"/>
  <c r="P1439" i="17"/>
  <c r="H1441" i="17"/>
  <c r="O1441" i="17"/>
  <c r="E1444" i="17"/>
  <c r="L1444" i="17"/>
  <c r="M1447" i="17"/>
  <c r="F1447" i="17"/>
  <c r="O1449" i="17"/>
  <c r="I1451" i="17"/>
  <c r="P1451" i="17"/>
  <c r="K1452" i="17"/>
  <c r="D1452" i="17"/>
  <c r="P1442" i="17"/>
  <c r="I1442" i="17"/>
  <c r="H1451" i="17"/>
  <c r="O1451" i="17"/>
  <c r="M1450" i="17"/>
  <c r="F1450" i="17"/>
  <c r="N1449" i="17"/>
  <c r="G1439" i="17"/>
  <c r="N1439" i="17"/>
  <c r="M1441" i="17"/>
  <c r="F1441" i="17"/>
  <c r="O1443" i="17"/>
  <c r="H1443" i="17"/>
  <c r="D1447" i="17"/>
  <c r="K1447" i="17"/>
  <c r="M1449" i="17"/>
  <c r="G1451" i="17"/>
  <c r="N1451" i="17"/>
  <c r="I1453" i="17"/>
  <c r="P1453" i="17"/>
  <c r="N1442" i="17"/>
  <c r="G1442" i="17"/>
  <c r="H1439" i="17"/>
  <c r="O1439" i="17"/>
  <c r="P1443" i="17"/>
  <c r="I1443" i="17"/>
  <c r="F1451" i="17"/>
  <c r="M1451" i="17"/>
  <c r="O1450" i="17"/>
  <c r="H1450" i="17"/>
  <c r="H1452" i="17"/>
  <c r="O1452" i="17"/>
  <c r="D1444" i="17"/>
  <c r="K1444" i="17"/>
  <c r="L1441" i="17"/>
  <c r="E1441" i="17"/>
  <c r="N1443" i="17"/>
  <c r="G1443" i="17"/>
  <c r="L1449" i="17"/>
  <c r="O1453" i="17"/>
  <c r="H1453" i="17"/>
  <c r="L1439" i="17"/>
  <c r="E1439" i="17"/>
  <c r="I1440" i="17"/>
  <c r="P1440" i="17"/>
  <c r="K1441" i="17"/>
  <c r="D1441" i="17"/>
  <c r="M1443" i="17"/>
  <c r="F1443" i="17"/>
  <c r="I1448" i="17"/>
  <c r="P1448" i="17"/>
  <c r="K1449" i="17"/>
  <c r="E1451" i="17"/>
  <c r="L1451" i="17"/>
  <c r="N1453" i="17"/>
  <c r="G1453" i="17"/>
  <c r="I1444" i="17"/>
  <c r="P1444" i="17"/>
  <c r="N1441" i="17"/>
  <c r="G1441" i="17"/>
  <c r="E1447" i="17"/>
  <c r="L1447" i="17"/>
  <c r="M1439" i="17"/>
  <c r="F1439" i="17"/>
  <c r="K1439" i="17"/>
  <c r="D1439" i="17"/>
  <c r="H1440" i="17"/>
  <c r="O1440" i="17"/>
  <c r="L1443" i="17"/>
  <c r="E1443" i="17"/>
  <c r="O1448" i="17"/>
  <c r="H1448" i="17"/>
  <c r="D1451" i="17"/>
  <c r="K1451" i="17"/>
  <c r="M1453" i="17"/>
  <c r="F1453" i="17"/>
  <c r="N1440" i="17"/>
  <c r="G1440" i="17"/>
  <c r="P1454" i="17"/>
  <c r="I1454" i="17"/>
  <c r="K1443" i="17"/>
  <c r="D1443" i="17"/>
  <c r="L1453" i="17"/>
  <c r="E1453" i="17"/>
  <c r="F1440" i="17"/>
  <c r="M1440" i="17"/>
  <c r="O1442" i="17"/>
  <c r="H1442" i="17"/>
  <c r="M1448" i="17"/>
  <c r="F1448" i="17"/>
  <c r="N1450" i="17"/>
  <c r="G1450" i="17"/>
  <c r="P1452" i="17"/>
  <c r="I1452" i="17"/>
  <c r="K1453" i="17"/>
  <c r="D1453" i="17"/>
  <c r="O1454" i="17"/>
  <c r="H1454" i="17"/>
  <c r="C1448" i="17"/>
  <c r="C1441" i="17"/>
  <c r="C1450" i="17"/>
  <c r="C1452" i="17"/>
  <c r="C1443" i="17"/>
  <c r="J1438" i="17"/>
  <c r="C1438" i="17"/>
  <c r="C1454" i="17"/>
  <c r="C1439" i="17"/>
  <c r="C1445" i="17"/>
  <c r="C1440" i="17"/>
  <c r="C1442" i="17"/>
  <c r="C1451" i="17"/>
  <c r="C1453" i="17"/>
  <c r="C1444" i="17"/>
  <c r="D657" i="17"/>
  <c r="D613" i="17"/>
  <c r="L153" i="17"/>
  <c r="O153" i="17"/>
  <c r="N153" i="17"/>
  <c r="M153" i="17"/>
  <c r="K153" i="17"/>
  <c r="J132" i="17"/>
  <c r="N149" i="17"/>
  <c r="E101" i="17"/>
  <c r="F108" i="17"/>
  <c r="O186" i="17"/>
  <c r="N196" i="17"/>
  <c r="N1124" i="17"/>
  <c r="G1124" i="17"/>
  <c r="G1168" i="17"/>
  <c r="N1146" i="17"/>
  <c r="N1190" i="17"/>
  <c r="G1146" i="17"/>
  <c r="N1168" i="17"/>
  <c r="O952" i="17"/>
  <c r="O974" i="17"/>
  <c r="H952" i="17"/>
  <c r="H974" i="17"/>
  <c r="O1018" i="17"/>
  <c r="H996" i="17"/>
  <c r="O996" i="17"/>
  <c r="N1235" i="17"/>
  <c r="G1213" i="17"/>
  <c r="G1235" i="17"/>
  <c r="G1257" i="17"/>
  <c r="N1279" i="17"/>
  <c r="N1213" i="17"/>
  <c r="N1257" i="17"/>
  <c r="D741" i="17"/>
  <c r="D1237" i="17"/>
  <c r="D1215" i="17"/>
  <c r="K1281" i="17"/>
  <c r="K1237" i="17"/>
  <c r="K1259" i="17"/>
  <c r="D1259" i="17"/>
  <c r="K1215" i="17"/>
  <c r="L1159" i="17"/>
  <c r="L1203" i="17"/>
  <c r="E1137" i="17"/>
  <c r="E1181" i="17"/>
  <c r="E1159" i="17"/>
  <c r="L1181" i="17"/>
  <c r="L1137" i="17"/>
  <c r="O976" i="17"/>
  <c r="O954" i="17"/>
  <c r="H998" i="17"/>
  <c r="H954" i="17"/>
  <c r="O998" i="17"/>
  <c r="H976" i="17"/>
  <c r="O1020" i="17"/>
  <c r="J1288" i="17"/>
  <c r="J1266" i="17"/>
  <c r="J1222" i="17"/>
  <c r="J1244" i="17"/>
  <c r="C1266" i="17"/>
  <c r="C1222" i="17"/>
  <c r="C1244" i="17"/>
  <c r="P1216" i="17"/>
  <c r="P1238" i="17"/>
  <c r="I1260" i="17"/>
  <c r="I1216" i="17"/>
  <c r="P1260" i="17"/>
  <c r="P1282" i="17"/>
  <c r="I1238" i="17"/>
  <c r="K1129" i="17"/>
  <c r="N969" i="17"/>
  <c r="G947" i="17"/>
  <c r="N947" i="17"/>
  <c r="N1013" i="17"/>
  <c r="G969" i="17"/>
  <c r="N991" i="17"/>
  <c r="G991" i="17"/>
  <c r="J1182" i="17"/>
  <c r="C1160" i="17"/>
  <c r="C1138" i="17"/>
  <c r="C1182" i="17"/>
  <c r="J1160" i="17"/>
  <c r="J1138" i="17"/>
  <c r="J1204" i="17"/>
  <c r="E754" i="17"/>
  <c r="E1272" i="17"/>
  <c r="L1250" i="17"/>
  <c r="E1228" i="17"/>
  <c r="L1294" i="17"/>
  <c r="L1228" i="17"/>
  <c r="L1272" i="17"/>
  <c r="E1250" i="17"/>
  <c r="K1219" i="17"/>
  <c r="O1156" i="17"/>
  <c r="H1178" i="17"/>
  <c r="H1156" i="17"/>
  <c r="O1200" i="17"/>
  <c r="H1134" i="17"/>
  <c r="O1134" i="17"/>
  <c r="O1178" i="17"/>
  <c r="O949" i="17"/>
  <c r="O993" i="17"/>
  <c r="H993" i="17"/>
  <c r="O971" i="17"/>
  <c r="H971" i="17"/>
  <c r="H949" i="17"/>
  <c r="O1015" i="17"/>
  <c r="O965" i="17"/>
  <c r="H987" i="17"/>
  <c r="H943" i="17"/>
  <c r="H965" i="17"/>
  <c r="O1009" i="17"/>
  <c r="O943" i="17"/>
  <c r="O987" i="17"/>
  <c r="I744" i="17"/>
  <c r="P1240" i="17"/>
  <c r="I1240" i="17"/>
  <c r="I1262" i="17"/>
  <c r="P1284" i="17"/>
  <c r="P1262" i="17"/>
  <c r="P1218" i="17"/>
  <c r="I1218" i="17"/>
  <c r="I740" i="17"/>
  <c r="I1214" i="17"/>
  <c r="P1214" i="17"/>
  <c r="P1236" i="17"/>
  <c r="I1258" i="17"/>
  <c r="I1236" i="17"/>
  <c r="P1258" i="17"/>
  <c r="P1280" i="17"/>
  <c r="N1156" i="17"/>
  <c r="N1200" i="17"/>
  <c r="G1156" i="17"/>
  <c r="G1134" i="17"/>
  <c r="N1134" i="17"/>
  <c r="G1178" i="17"/>
  <c r="N1178" i="17"/>
  <c r="N952" i="17"/>
  <c r="N974" i="17"/>
  <c r="N1018" i="17"/>
  <c r="G952" i="17"/>
  <c r="G974" i="17"/>
  <c r="N996" i="17"/>
  <c r="G996" i="17"/>
  <c r="N1002" i="17"/>
  <c r="G1002" i="17"/>
  <c r="N958" i="17"/>
  <c r="G980" i="17"/>
  <c r="N980" i="17"/>
  <c r="N1024" i="17"/>
  <c r="G958" i="17"/>
  <c r="N965" i="17"/>
  <c r="G943" i="17"/>
  <c r="G987" i="17"/>
  <c r="G965" i="17"/>
  <c r="N1009" i="17"/>
  <c r="N987" i="17"/>
  <c r="N943" i="17"/>
  <c r="P1249" i="17"/>
  <c r="P1293" i="17"/>
  <c r="I1249" i="17"/>
  <c r="P1271" i="17"/>
  <c r="I1271" i="17"/>
  <c r="I1227" i="17"/>
  <c r="P1227" i="17"/>
  <c r="P1289" i="17"/>
  <c r="P1267" i="17"/>
  <c r="P1245" i="17"/>
  <c r="I1267" i="17"/>
  <c r="I1245" i="17"/>
  <c r="I1223" i="17"/>
  <c r="O1240" i="17"/>
  <c r="H1240" i="17"/>
  <c r="O1218" i="17"/>
  <c r="H1218" i="17"/>
  <c r="O1262" i="17"/>
  <c r="O1284" i="17"/>
  <c r="H1262" i="17"/>
  <c r="H1214" i="17"/>
  <c r="O1214" i="17"/>
  <c r="O1258" i="17"/>
  <c r="H1236" i="17"/>
  <c r="O1236" i="17"/>
  <c r="H1258" i="17"/>
  <c r="O1280" i="17"/>
  <c r="N1126" i="17"/>
  <c r="N1148" i="17"/>
  <c r="G1126" i="17"/>
  <c r="G1148" i="17"/>
  <c r="N1170" i="17"/>
  <c r="N1192" i="17"/>
  <c r="G1170" i="17"/>
  <c r="M1156" i="17"/>
  <c r="F1178" i="17"/>
  <c r="F1156" i="17"/>
  <c r="M1134" i="17"/>
  <c r="F1134" i="17"/>
  <c r="M1178" i="17"/>
  <c r="M1200" i="17"/>
  <c r="M949" i="17"/>
  <c r="M993" i="17"/>
  <c r="M1015" i="17"/>
  <c r="F971" i="17"/>
  <c r="F993" i="17"/>
  <c r="M971" i="17"/>
  <c r="F949" i="17"/>
  <c r="M1024" i="17"/>
  <c r="F1002" i="17"/>
  <c r="F980" i="17"/>
  <c r="M958" i="17"/>
  <c r="F958" i="17"/>
  <c r="M980" i="17"/>
  <c r="M1002" i="17"/>
  <c r="P1138" i="17"/>
  <c r="P1160" i="17"/>
  <c r="P1204" i="17"/>
  <c r="I1160" i="17"/>
  <c r="I1138" i="17"/>
  <c r="P1182" i="17"/>
  <c r="I1182" i="17"/>
  <c r="N1154" i="17"/>
  <c r="N1132" i="17"/>
  <c r="G1154" i="17"/>
  <c r="G1132" i="17"/>
  <c r="N1176" i="17"/>
  <c r="G1176" i="17"/>
  <c r="N1198" i="17"/>
  <c r="D1250" i="17"/>
  <c r="K1250" i="17"/>
  <c r="K1294" i="17"/>
  <c r="K1272" i="17"/>
  <c r="D1228" i="17"/>
  <c r="D1272" i="17"/>
  <c r="K1228" i="17"/>
  <c r="J1150" i="17"/>
  <c r="J1172" i="17"/>
  <c r="C1128" i="17"/>
  <c r="C1150" i="17"/>
  <c r="J1128" i="17"/>
  <c r="J1194" i="17"/>
  <c r="C1172" i="17"/>
  <c r="N949" i="17"/>
  <c r="N993" i="17"/>
  <c r="G993" i="17"/>
  <c r="G949" i="17"/>
  <c r="G971" i="17"/>
  <c r="N1015" i="17"/>
  <c r="N971" i="17"/>
  <c r="L1235" i="17"/>
  <c r="E1257" i="17"/>
  <c r="L1213" i="17"/>
  <c r="E1213" i="17"/>
  <c r="L1257" i="17"/>
  <c r="L1279" i="17"/>
  <c r="E1235" i="17"/>
  <c r="J1245" i="17"/>
  <c r="C1267" i="17"/>
  <c r="C1223" i="17"/>
  <c r="J1267" i="17"/>
  <c r="C1245" i="17"/>
  <c r="J1289" i="17"/>
  <c r="P1247" i="17"/>
  <c r="I1269" i="17"/>
  <c r="P1269" i="17"/>
  <c r="I1247" i="17"/>
  <c r="P1225" i="17"/>
  <c r="P1291" i="17"/>
  <c r="I1225" i="17"/>
  <c r="O1238" i="17"/>
  <c r="O1216" i="17"/>
  <c r="H1238" i="17"/>
  <c r="H1216" i="17"/>
  <c r="O1260" i="17"/>
  <c r="O1282" i="17"/>
  <c r="H1260" i="17"/>
  <c r="E1124" i="17"/>
  <c r="L1124" i="17"/>
  <c r="L1168" i="17"/>
  <c r="E1146" i="17"/>
  <c r="L1146" i="17"/>
  <c r="L1190" i="17"/>
  <c r="E1168" i="17"/>
  <c r="P1150" i="17"/>
  <c r="I1172" i="17"/>
  <c r="I1150" i="17"/>
  <c r="P1194" i="17"/>
  <c r="P1128" i="17"/>
  <c r="I1128" i="17"/>
  <c r="P1172" i="17"/>
  <c r="L1198" i="17"/>
  <c r="L1176" i="17"/>
  <c r="L1132" i="17"/>
  <c r="L1154" i="17"/>
  <c r="E1132" i="17"/>
  <c r="E1154" i="17"/>
  <c r="E1176" i="17"/>
  <c r="O1136" i="17"/>
  <c r="H1180" i="17"/>
  <c r="H1136" i="17"/>
  <c r="O1202" i="17"/>
  <c r="H1158" i="17"/>
  <c r="O1158" i="17"/>
  <c r="O1180" i="17"/>
  <c r="M945" i="17"/>
  <c r="F945" i="17"/>
  <c r="F967" i="17"/>
  <c r="M989" i="17"/>
  <c r="M967" i="17"/>
  <c r="M1011" i="17"/>
  <c r="F989" i="17"/>
  <c r="M969" i="17"/>
  <c r="F969" i="17"/>
  <c r="F947" i="17"/>
  <c r="M947" i="17"/>
  <c r="M991" i="17"/>
  <c r="F991" i="17"/>
  <c r="M1013" i="17"/>
  <c r="M1018" i="17"/>
  <c r="M996" i="17"/>
  <c r="M952" i="17"/>
  <c r="M974" i="17"/>
  <c r="F952" i="17"/>
  <c r="F974" i="17"/>
  <c r="F996" i="17"/>
  <c r="M956" i="17"/>
  <c r="M1000" i="17"/>
  <c r="F978" i="17"/>
  <c r="F956" i="17"/>
  <c r="M1022" i="17"/>
  <c r="M978" i="17"/>
  <c r="F1000" i="17"/>
  <c r="M976" i="17"/>
  <c r="M1020" i="17"/>
  <c r="F954" i="17"/>
  <c r="F998" i="17"/>
  <c r="F976" i="17"/>
  <c r="M998" i="17"/>
  <c r="M954" i="17"/>
  <c r="P942" i="17"/>
  <c r="I986" i="17"/>
  <c r="I942" i="17"/>
  <c r="P964" i="17"/>
  <c r="P1008" i="17"/>
  <c r="I964" i="17"/>
  <c r="P986" i="17"/>
  <c r="D739" i="17"/>
  <c r="K1235" i="17"/>
  <c r="D1235" i="17"/>
  <c r="D1213" i="17"/>
  <c r="K1257" i="17"/>
  <c r="K1213" i="17"/>
  <c r="D1257" i="17"/>
  <c r="K1279" i="17"/>
  <c r="M965" i="17"/>
  <c r="M987" i="17"/>
  <c r="F965" i="17"/>
  <c r="F943" i="17"/>
  <c r="M1009" i="17"/>
  <c r="F987" i="17"/>
  <c r="M943" i="17"/>
  <c r="J1246" i="17"/>
  <c r="C1224" i="17"/>
  <c r="J1224" i="17"/>
  <c r="C1268" i="17"/>
  <c r="J1268" i="17"/>
  <c r="J1290" i="17"/>
  <c r="C1246" i="17"/>
  <c r="O1249" i="17"/>
  <c r="H1249" i="17"/>
  <c r="H1271" i="17"/>
  <c r="O1271" i="17"/>
  <c r="H1227" i="17"/>
  <c r="O1293" i="17"/>
  <c r="O1227" i="17"/>
  <c r="O1247" i="17"/>
  <c r="H1225" i="17"/>
  <c r="O1225" i="17"/>
  <c r="O1291" i="17"/>
  <c r="O1269" i="17"/>
  <c r="H1269" i="17"/>
  <c r="H1247" i="17"/>
  <c r="O1289" i="17"/>
  <c r="H1267" i="17"/>
  <c r="O1267" i="17"/>
  <c r="O1245" i="17"/>
  <c r="H1245" i="17"/>
  <c r="H1223" i="17"/>
  <c r="N1240" i="17"/>
  <c r="N1218" i="17"/>
  <c r="N1284" i="17"/>
  <c r="G1240" i="17"/>
  <c r="N1262" i="17"/>
  <c r="G1262" i="17"/>
  <c r="G1218" i="17"/>
  <c r="N1238" i="17"/>
  <c r="N1216" i="17"/>
  <c r="G1238" i="17"/>
  <c r="G1216" i="17"/>
  <c r="G1260" i="17"/>
  <c r="N1282" i="17"/>
  <c r="N1260" i="17"/>
  <c r="G1214" i="17"/>
  <c r="N1214" i="17"/>
  <c r="N1236" i="17"/>
  <c r="G1236" i="17"/>
  <c r="G1258" i="17"/>
  <c r="N1258" i="17"/>
  <c r="N1280" i="17"/>
  <c r="D1124" i="17"/>
  <c r="K1124" i="17"/>
  <c r="K1190" i="17"/>
  <c r="K1146" i="17"/>
  <c r="K1168" i="17"/>
  <c r="D1146" i="17"/>
  <c r="D1168" i="17"/>
  <c r="M1126" i="17"/>
  <c r="M1148" i="17"/>
  <c r="F1126" i="17"/>
  <c r="M1192" i="17"/>
  <c r="M1170" i="17"/>
  <c r="F1170" i="17"/>
  <c r="F1148" i="17"/>
  <c r="O1150" i="17"/>
  <c r="H1150" i="17"/>
  <c r="H1128" i="17"/>
  <c r="O1128" i="17"/>
  <c r="H1172" i="17"/>
  <c r="O1194" i="17"/>
  <c r="O1172" i="17"/>
  <c r="K1176" i="17"/>
  <c r="K1198" i="17"/>
  <c r="K1132" i="17"/>
  <c r="K1154" i="17"/>
  <c r="D1154" i="17"/>
  <c r="D1132" i="17"/>
  <c r="D1176" i="17"/>
  <c r="L1156" i="17"/>
  <c r="L1178" i="17"/>
  <c r="E1156" i="17"/>
  <c r="E1134" i="17"/>
  <c r="L1134" i="17"/>
  <c r="E1178" i="17"/>
  <c r="L1200" i="17"/>
  <c r="N1136" i="17"/>
  <c r="G1136" i="17"/>
  <c r="N1180" i="17"/>
  <c r="N1202" i="17"/>
  <c r="G1158" i="17"/>
  <c r="N1158" i="17"/>
  <c r="G1180" i="17"/>
  <c r="E945" i="17"/>
  <c r="L945" i="17"/>
  <c r="L967" i="17"/>
  <c r="L989" i="17"/>
  <c r="L1011" i="17"/>
  <c r="E989" i="17"/>
  <c r="E967" i="17"/>
  <c r="L969" i="17"/>
  <c r="L947" i="17"/>
  <c r="L991" i="17"/>
  <c r="E991" i="17"/>
  <c r="L1013" i="17"/>
  <c r="E969" i="17"/>
  <c r="E947" i="17"/>
  <c r="L949" i="17"/>
  <c r="E971" i="17"/>
  <c r="L971" i="17"/>
  <c r="E949" i="17"/>
  <c r="L1015" i="17"/>
  <c r="E993" i="17"/>
  <c r="L993" i="17"/>
  <c r="L996" i="17"/>
  <c r="L1018" i="17"/>
  <c r="L974" i="17"/>
  <c r="E996" i="17"/>
  <c r="L952" i="17"/>
  <c r="E952" i="17"/>
  <c r="E974" i="17"/>
  <c r="L1002" i="17"/>
  <c r="L1024" i="17"/>
  <c r="L958" i="17"/>
  <c r="E1002" i="17"/>
  <c r="E980" i="17"/>
  <c r="E958" i="17"/>
  <c r="L980" i="17"/>
  <c r="L956" i="17"/>
  <c r="E956" i="17"/>
  <c r="L978" i="17"/>
  <c r="E978" i="17"/>
  <c r="L1000" i="17"/>
  <c r="L1022" i="17"/>
  <c r="E1000" i="17"/>
  <c r="L976" i="17"/>
  <c r="E976" i="17"/>
  <c r="L998" i="17"/>
  <c r="E998" i="17"/>
  <c r="L1020" i="17"/>
  <c r="E954" i="17"/>
  <c r="L954" i="17"/>
  <c r="O149" i="17"/>
  <c r="J151" i="17"/>
  <c r="O162" i="17"/>
  <c r="O1138" i="17"/>
  <c r="H1182" i="17"/>
  <c r="H1160" i="17"/>
  <c r="O1204" i="17"/>
  <c r="O1182" i="17"/>
  <c r="O1160" i="17"/>
  <c r="H1138" i="17"/>
  <c r="M151" i="17"/>
  <c r="G1160" i="17"/>
  <c r="N1160" i="17"/>
  <c r="G1182" i="17"/>
  <c r="N1138" i="17"/>
  <c r="G1138" i="17"/>
  <c r="N1204" i="17"/>
  <c r="N1182" i="17"/>
  <c r="K247" i="17"/>
  <c r="K1149" i="17"/>
  <c r="K1127" i="17"/>
  <c r="D1149" i="17"/>
  <c r="D1171" i="17"/>
  <c r="D1127" i="17"/>
  <c r="K1193" i="17"/>
  <c r="K1171" i="17"/>
  <c r="M1176" i="17"/>
  <c r="M1198" i="17"/>
  <c r="M1154" i="17"/>
  <c r="M1132" i="17"/>
  <c r="F1176" i="17"/>
  <c r="F1132" i="17"/>
  <c r="F1154" i="17"/>
  <c r="J1247" i="17"/>
  <c r="J1225" i="17"/>
  <c r="J1269" i="17"/>
  <c r="C1247" i="17"/>
  <c r="C1269" i="17"/>
  <c r="C1225" i="17"/>
  <c r="J1291" i="17"/>
  <c r="M1240" i="17"/>
  <c r="F1240" i="17"/>
  <c r="F1262" i="17"/>
  <c r="F1218" i="17"/>
  <c r="M1262" i="17"/>
  <c r="M1218" i="17"/>
  <c r="M1284" i="17"/>
  <c r="N1150" i="17"/>
  <c r="N1128" i="17"/>
  <c r="G1172" i="17"/>
  <c r="G1150" i="17"/>
  <c r="G1128" i="17"/>
  <c r="N1172" i="17"/>
  <c r="N1194" i="17"/>
  <c r="K1156" i="17"/>
  <c r="D1156" i="17"/>
  <c r="D1134" i="17"/>
  <c r="K1200" i="17"/>
  <c r="K1178" i="17"/>
  <c r="K1134" i="17"/>
  <c r="D1178" i="17"/>
  <c r="D945" i="17"/>
  <c r="K989" i="17"/>
  <c r="K945" i="17"/>
  <c r="D967" i="17"/>
  <c r="D989" i="17"/>
  <c r="K967" i="17"/>
  <c r="K1011" i="17"/>
  <c r="K949" i="17"/>
  <c r="D949" i="17"/>
  <c r="D993" i="17"/>
  <c r="K1015" i="17"/>
  <c r="K971" i="17"/>
  <c r="K993" i="17"/>
  <c r="D971" i="17"/>
  <c r="K956" i="17"/>
  <c r="K978" i="17"/>
  <c r="K1022" i="17"/>
  <c r="D1000" i="17"/>
  <c r="K1000" i="17"/>
  <c r="D978" i="17"/>
  <c r="D956" i="17"/>
  <c r="N986" i="17"/>
  <c r="N942" i="17"/>
  <c r="N964" i="17"/>
  <c r="G986" i="17"/>
  <c r="G964" i="17"/>
  <c r="G942" i="17"/>
  <c r="N1008" i="17"/>
  <c r="O1145" i="17"/>
  <c r="H1123" i="17"/>
  <c r="O1189" i="17"/>
  <c r="H1167" i="17"/>
  <c r="O1123" i="17"/>
  <c r="H1145" i="17"/>
  <c r="O1167" i="17"/>
  <c r="K965" i="17"/>
  <c r="K943" i="17"/>
  <c r="D987" i="17"/>
  <c r="D943" i="17"/>
  <c r="D965" i="17"/>
  <c r="K987" i="17"/>
  <c r="K1009" i="17"/>
  <c r="C752" i="17"/>
  <c r="J1270" i="17"/>
  <c r="J1226" i="17"/>
  <c r="J1292" i="17"/>
  <c r="C1270" i="17"/>
  <c r="C1226" i="17"/>
  <c r="J1248" i="17"/>
  <c r="C1248" i="17"/>
  <c r="M1249" i="17"/>
  <c r="F1249" i="17"/>
  <c r="M1227" i="17"/>
  <c r="F1227" i="17"/>
  <c r="M1271" i="17"/>
  <c r="M1293" i="17"/>
  <c r="F1271" i="17"/>
  <c r="M1247" i="17"/>
  <c r="F1225" i="17"/>
  <c r="M1269" i="17"/>
  <c r="M1225" i="17"/>
  <c r="F1247" i="17"/>
  <c r="F1269" i="17"/>
  <c r="M1291" i="17"/>
  <c r="F1267" i="17"/>
  <c r="M1267" i="17"/>
  <c r="M1245" i="17"/>
  <c r="M1289" i="17"/>
  <c r="F1223" i="17"/>
  <c r="F1245" i="17"/>
  <c r="L1240" i="17"/>
  <c r="L1284" i="17"/>
  <c r="L1218" i="17"/>
  <c r="E1262" i="17"/>
  <c r="L1262" i="17"/>
  <c r="E1240" i="17"/>
  <c r="E1218" i="17"/>
  <c r="L1238" i="17"/>
  <c r="L1216" i="17"/>
  <c r="E1260" i="17"/>
  <c r="L1260" i="17"/>
  <c r="E1238" i="17"/>
  <c r="E1216" i="17"/>
  <c r="L1282" i="17"/>
  <c r="E740" i="17"/>
  <c r="E1214" i="17"/>
  <c r="L1214" i="17"/>
  <c r="L1258" i="17"/>
  <c r="E1236" i="17"/>
  <c r="E1258" i="17"/>
  <c r="L1236" i="17"/>
  <c r="L1280" i="17"/>
  <c r="I1147" i="17"/>
  <c r="P1191" i="17"/>
  <c r="P1125" i="17"/>
  <c r="P1147" i="17"/>
  <c r="I1125" i="17"/>
  <c r="I1169" i="17"/>
  <c r="P1169" i="17"/>
  <c r="K1126" i="17"/>
  <c r="K1148" i="17"/>
  <c r="K1170" i="17"/>
  <c r="D1148" i="17"/>
  <c r="D1126" i="17"/>
  <c r="K1192" i="17"/>
  <c r="D1170" i="17"/>
  <c r="M1150" i="17"/>
  <c r="F1150" i="17"/>
  <c r="M1172" i="17"/>
  <c r="M1194" i="17"/>
  <c r="M1128" i="17"/>
  <c r="F1172" i="17"/>
  <c r="F1128" i="17"/>
  <c r="P1177" i="17"/>
  <c r="P1199" i="17"/>
  <c r="I1177" i="17"/>
  <c r="P1155" i="17"/>
  <c r="I1133" i="17"/>
  <c r="I1155" i="17"/>
  <c r="J1157" i="17"/>
  <c r="C1135" i="17"/>
  <c r="C1157" i="17"/>
  <c r="J1135" i="17"/>
  <c r="C1179" i="17"/>
  <c r="J1179" i="17"/>
  <c r="J1201" i="17"/>
  <c r="L1136" i="17"/>
  <c r="L1180" i="17"/>
  <c r="L1202" i="17"/>
  <c r="E1158" i="17"/>
  <c r="E1136" i="17"/>
  <c r="E1180" i="17"/>
  <c r="L1158" i="17"/>
  <c r="P944" i="17"/>
  <c r="I944" i="17"/>
  <c r="P966" i="17"/>
  <c r="I966" i="17"/>
  <c r="P988" i="17"/>
  <c r="I988" i="17"/>
  <c r="P1010" i="17"/>
  <c r="P946" i="17"/>
  <c r="P968" i="17"/>
  <c r="I946" i="17"/>
  <c r="P990" i="17"/>
  <c r="I990" i="17"/>
  <c r="P1012" i="17"/>
  <c r="I968" i="17"/>
  <c r="P970" i="17"/>
  <c r="P948" i="17"/>
  <c r="I992" i="17"/>
  <c r="I970" i="17"/>
  <c r="I948" i="17"/>
  <c r="P992" i="17"/>
  <c r="P1014" i="17"/>
  <c r="I997" i="17"/>
  <c r="P1019" i="17"/>
  <c r="P997" i="17"/>
  <c r="P975" i="17"/>
  <c r="I953" i="17"/>
  <c r="I975" i="17"/>
  <c r="P979" i="17"/>
  <c r="P957" i="17"/>
  <c r="I979" i="17"/>
  <c r="I957" i="17"/>
  <c r="P1023" i="17"/>
  <c r="I1001" i="17"/>
  <c r="P1001" i="17"/>
  <c r="P977" i="17"/>
  <c r="I977" i="17"/>
  <c r="P999" i="17"/>
  <c r="P1021" i="17"/>
  <c r="P955" i="17"/>
  <c r="I999" i="17"/>
  <c r="I955" i="17"/>
  <c r="P1156" i="17"/>
  <c r="I1134" i="17"/>
  <c r="P1178" i="17"/>
  <c r="P1134" i="17"/>
  <c r="I1156" i="17"/>
  <c r="P1200" i="17"/>
  <c r="I1178" i="17"/>
  <c r="M1138" i="17"/>
  <c r="F1160" i="17"/>
  <c r="F1138" i="17"/>
  <c r="M1182" i="17"/>
  <c r="M1160" i="17"/>
  <c r="M1204" i="17"/>
  <c r="F1182" i="17"/>
  <c r="K176" i="17"/>
  <c r="P1148" i="17"/>
  <c r="P1126" i="17"/>
  <c r="I1126" i="17"/>
  <c r="P1170" i="17"/>
  <c r="P1192" i="17"/>
  <c r="I1170" i="17"/>
  <c r="I1148" i="17"/>
  <c r="H958" i="17"/>
  <c r="O1024" i="17"/>
  <c r="O980" i="17"/>
  <c r="O958" i="17"/>
  <c r="H980" i="17"/>
  <c r="O1002" i="17"/>
  <c r="H1002" i="17"/>
  <c r="D752" i="17"/>
  <c r="K1226" i="17"/>
  <c r="D1248" i="17"/>
  <c r="K1248" i="17"/>
  <c r="K1270" i="17"/>
  <c r="D1270" i="17"/>
  <c r="D1226" i="17"/>
  <c r="K1292" i="17"/>
  <c r="K1159" i="17"/>
  <c r="D1137" i="17"/>
  <c r="K1137" i="17"/>
  <c r="D1181" i="17"/>
  <c r="K1203" i="17"/>
  <c r="D1159" i="17"/>
  <c r="K1181" i="17"/>
  <c r="P1145" i="17"/>
  <c r="I1145" i="17"/>
  <c r="I1167" i="17"/>
  <c r="P1167" i="17"/>
  <c r="I1123" i="17"/>
  <c r="P1189" i="17"/>
  <c r="P1123" i="17"/>
  <c r="N1247" i="17"/>
  <c r="N1225" i="17"/>
  <c r="G1225" i="17"/>
  <c r="N1291" i="17"/>
  <c r="N1269" i="17"/>
  <c r="G1269" i="17"/>
  <c r="G1247" i="17"/>
  <c r="M1238" i="17"/>
  <c r="M1216" i="17"/>
  <c r="M1260" i="17"/>
  <c r="F1260" i="17"/>
  <c r="F1238" i="17"/>
  <c r="F1216" i="17"/>
  <c r="M1282" i="17"/>
  <c r="C1177" i="17"/>
  <c r="C1155" i="17"/>
  <c r="J1155" i="17"/>
  <c r="J1177" i="17"/>
  <c r="C1133" i="17"/>
  <c r="J1199" i="17"/>
  <c r="K969" i="17"/>
  <c r="D991" i="17"/>
  <c r="K1013" i="17"/>
  <c r="K947" i="17"/>
  <c r="D947" i="17"/>
  <c r="K991" i="17"/>
  <c r="D969" i="17"/>
  <c r="K1002" i="17"/>
  <c r="D980" i="17"/>
  <c r="K958" i="17"/>
  <c r="K1024" i="17"/>
  <c r="K980" i="17"/>
  <c r="D958" i="17"/>
  <c r="D1002" i="17"/>
  <c r="K976" i="17"/>
  <c r="D954" i="17"/>
  <c r="K954" i="17"/>
  <c r="D976" i="17"/>
  <c r="K998" i="17"/>
  <c r="D998" i="17"/>
  <c r="K1020" i="17"/>
  <c r="M964" i="17"/>
  <c r="F986" i="17"/>
  <c r="M942" i="17"/>
  <c r="F964" i="17"/>
  <c r="F942" i="17"/>
  <c r="M986" i="17"/>
  <c r="M1008" i="17"/>
  <c r="N1145" i="17"/>
  <c r="N1167" i="17"/>
  <c r="G1123" i="17"/>
  <c r="G1167" i="17"/>
  <c r="G1145" i="17"/>
  <c r="N1123" i="17"/>
  <c r="N1189" i="17"/>
  <c r="C740" i="17"/>
  <c r="C1214" i="17"/>
  <c r="J1214" i="17"/>
  <c r="J1236" i="17"/>
  <c r="J1280" i="17"/>
  <c r="C1258" i="17"/>
  <c r="C1236" i="17"/>
  <c r="J1258" i="17"/>
  <c r="J1249" i="17"/>
  <c r="J1227" i="17"/>
  <c r="J1271" i="17"/>
  <c r="J1293" i="17"/>
  <c r="C1271" i="17"/>
  <c r="C1227" i="17"/>
  <c r="C1249" i="17"/>
  <c r="L1249" i="17"/>
  <c r="E1249" i="17"/>
  <c r="E1227" i="17"/>
  <c r="L1227" i="17"/>
  <c r="E1271" i="17"/>
  <c r="L1271" i="17"/>
  <c r="L1293" i="17"/>
  <c r="L1247" i="17"/>
  <c r="E1269" i="17"/>
  <c r="L1269" i="17"/>
  <c r="E1225" i="17"/>
  <c r="E1247" i="17"/>
  <c r="L1225" i="17"/>
  <c r="L1291" i="17"/>
  <c r="E1267" i="17"/>
  <c r="L1267" i="17"/>
  <c r="L1245" i="17"/>
  <c r="L1289" i="17"/>
  <c r="E1223" i="17"/>
  <c r="E1245" i="17"/>
  <c r="K1240" i="17"/>
  <c r="D1218" i="17"/>
  <c r="D1240" i="17"/>
  <c r="K1262" i="17"/>
  <c r="K1284" i="17"/>
  <c r="D1262" i="17"/>
  <c r="K1218" i="17"/>
  <c r="K1238" i="17"/>
  <c r="K1216" i="17"/>
  <c r="D1238" i="17"/>
  <c r="K1282" i="17"/>
  <c r="D1216" i="17"/>
  <c r="K1260" i="17"/>
  <c r="D1260" i="17"/>
  <c r="D740" i="17"/>
  <c r="D1214" i="17"/>
  <c r="K1214" i="17"/>
  <c r="D1236" i="17"/>
  <c r="K1258" i="17"/>
  <c r="K1236" i="17"/>
  <c r="K1280" i="17"/>
  <c r="D1258" i="17"/>
  <c r="O1125" i="17"/>
  <c r="O1169" i="17"/>
  <c r="O1191" i="17"/>
  <c r="H1169" i="17"/>
  <c r="H1125" i="17"/>
  <c r="H1147" i="17"/>
  <c r="O1147" i="17"/>
  <c r="J1149" i="17"/>
  <c r="C1171" i="17"/>
  <c r="J1171" i="17"/>
  <c r="C1127" i="17"/>
  <c r="C1149" i="17"/>
  <c r="J1127" i="17"/>
  <c r="J1193" i="17"/>
  <c r="L1150" i="17"/>
  <c r="L1128" i="17"/>
  <c r="E1128" i="17"/>
  <c r="L1172" i="17"/>
  <c r="E1150" i="17"/>
  <c r="E1172" i="17"/>
  <c r="L1194" i="17"/>
  <c r="O1177" i="17"/>
  <c r="O1199" i="17"/>
  <c r="H1177" i="17"/>
  <c r="O1155" i="17"/>
  <c r="H1133" i="17"/>
  <c r="H1155" i="17"/>
  <c r="P1157" i="17"/>
  <c r="P1179" i="17"/>
  <c r="I1135" i="17"/>
  <c r="P1135" i="17"/>
  <c r="I1157" i="17"/>
  <c r="I1179" i="17"/>
  <c r="P1201" i="17"/>
  <c r="K1136" i="17"/>
  <c r="K1158" i="17"/>
  <c r="D1180" i="17"/>
  <c r="D1158" i="17"/>
  <c r="K1180" i="17"/>
  <c r="D1136" i="17"/>
  <c r="K1202" i="17"/>
  <c r="O944" i="17"/>
  <c r="H944" i="17"/>
  <c r="O988" i="17"/>
  <c r="H966" i="17"/>
  <c r="H988" i="17"/>
  <c r="O1010" i="17"/>
  <c r="O966" i="17"/>
  <c r="O968" i="17"/>
  <c r="O946" i="17"/>
  <c r="H968" i="17"/>
  <c r="O1012" i="17"/>
  <c r="H946" i="17"/>
  <c r="H990" i="17"/>
  <c r="O990" i="17"/>
  <c r="O970" i="17"/>
  <c r="H992" i="17"/>
  <c r="H948" i="17"/>
  <c r="H970" i="17"/>
  <c r="O948" i="17"/>
  <c r="O992" i="17"/>
  <c r="O1014" i="17"/>
  <c r="O1019" i="17"/>
  <c r="O997" i="17"/>
  <c r="H997" i="17"/>
  <c r="O975" i="17"/>
  <c r="H975" i="17"/>
  <c r="H953" i="17"/>
  <c r="O979" i="17"/>
  <c r="H979" i="17"/>
  <c r="O1001" i="17"/>
  <c r="O957" i="17"/>
  <c r="H957" i="17"/>
  <c r="O1023" i="17"/>
  <c r="H1001" i="17"/>
  <c r="O977" i="17"/>
  <c r="H999" i="17"/>
  <c r="O955" i="17"/>
  <c r="O999" i="17"/>
  <c r="H955" i="17"/>
  <c r="O1021" i="17"/>
  <c r="H977" i="17"/>
  <c r="E1138" i="17"/>
  <c r="E1160" i="17"/>
  <c r="L1138" i="17"/>
  <c r="L1204" i="17"/>
  <c r="E1182" i="17"/>
  <c r="L1160" i="17"/>
  <c r="L1182" i="17"/>
  <c r="K235" i="17"/>
  <c r="D1138" i="17"/>
  <c r="K1182" i="17"/>
  <c r="K1160" i="17"/>
  <c r="K1204" i="17"/>
  <c r="D1182" i="17"/>
  <c r="D1160" i="17"/>
  <c r="K1138" i="17"/>
  <c r="M174" i="17"/>
  <c r="M183" i="17"/>
  <c r="E738" i="17"/>
  <c r="L1212" i="17"/>
  <c r="E1256" i="17"/>
  <c r="L1256" i="17"/>
  <c r="E1212" i="17"/>
  <c r="L1234" i="17"/>
  <c r="L1278" i="17"/>
  <c r="E1234" i="17"/>
  <c r="K1239" i="17"/>
  <c r="K1217" i="17"/>
  <c r="D1217" i="17"/>
  <c r="D1261" i="17"/>
  <c r="D1239" i="17"/>
  <c r="K1283" i="17"/>
  <c r="K1261" i="17"/>
  <c r="J208" i="17"/>
  <c r="J1180" i="17"/>
  <c r="J1202" i="17"/>
  <c r="C1180" i="17"/>
  <c r="J1136" i="17"/>
  <c r="C1136" i="17"/>
  <c r="J1158" i="17"/>
  <c r="C1158" i="17"/>
  <c r="H1000" i="17"/>
  <c r="O956" i="17"/>
  <c r="H978" i="17"/>
  <c r="H956" i="17"/>
  <c r="O978" i="17"/>
  <c r="O1022" i="17"/>
  <c r="O1000" i="17"/>
  <c r="M1235" i="17"/>
  <c r="F1213" i="17"/>
  <c r="F1257" i="17"/>
  <c r="M1257" i="17"/>
  <c r="M1279" i="17"/>
  <c r="F1235" i="17"/>
  <c r="M1213" i="17"/>
  <c r="D748" i="17"/>
  <c r="K1244" i="17"/>
  <c r="K1288" i="17"/>
  <c r="K1266" i="17"/>
  <c r="K1222" i="17"/>
  <c r="D1222" i="17"/>
  <c r="D1244" i="17"/>
  <c r="D1266" i="17"/>
  <c r="M1124" i="17"/>
  <c r="F1124" i="17"/>
  <c r="M1190" i="17"/>
  <c r="M1146" i="17"/>
  <c r="M1168" i="17"/>
  <c r="F1146" i="17"/>
  <c r="F1168" i="17"/>
  <c r="P1136" i="17"/>
  <c r="P1158" i="17"/>
  <c r="P1180" i="17"/>
  <c r="I1136" i="17"/>
  <c r="P1202" i="17"/>
  <c r="I1158" i="17"/>
  <c r="I1180" i="17"/>
  <c r="N976" i="17"/>
  <c r="G998" i="17"/>
  <c r="G976" i="17"/>
  <c r="G954" i="17"/>
  <c r="N1020" i="17"/>
  <c r="N998" i="17"/>
  <c r="N954" i="17"/>
  <c r="J1147" i="17"/>
  <c r="J1125" i="17"/>
  <c r="C1169" i="17"/>
  <c r="J1169" i="17"/>
  <c r="J1191" i="17"/>
  <c r="C1147" i="17"/>
  <c r="C1125" i="17"/>
  <c r="M1145" i="17"/>
  <c r="F1167" i="17"/>
  <c r="M1167" i="17"/>
  <c r="M1123" i="17"/>
  <c r="M1189" i="17"/>
  <c r="F1123" i="17"/>
  <c r="F1145" i="17"/>
  <c r="K1249" i="17"/>
  <c r="D1227" i="17"/>
  <c r="K1227" i="17"/>
  <c r="D1271" i="17"/>
  <c r="D1249" i="17"/>
  <c r="K1271" i="17"/>
  <c r="K1293" i="17"/>
  <c r="I743" i="17"/>
  <c r="P1239" i="17"/>
  <c r="P1217" i="17"/>
  <c r="P1283" i="17"/>
  <c r="I1217" i="17"/>
  <c r="I1239" i="17"/>
  <c r="P1261" i="17"/>
  <c r="I1261" i="17"/>
  <c r="K1150" i="17"/>
  <c r="D1150" i="17"/>
  <c r="D1128" i="17"/>
  <c r="K1128" i="17"/>
  <c r="K1194" i="17"/>
  <c r="K1172" i="17"/>
  <c r="D1172" i="17"/>
  <c r="N997" i="17"/>
  <c r="N1019" i="17"/>
  <c r="G997" i="17"/>
  <c r="N975" i="17"/>
  <c r="G975" i="17"/>
  <c r="G953" i="17"/>
  <c r="I738" i="17"/>
  <c r="I1256" i="17"/>
  <c r="I1212" i="17"/>
  <c r="P1212" i="17"/>
  <c r="P1278" i="17"/>
  <c r="P1234" i="17"/>
  <c r="I1234" i="17"/>
  <c r="P1256" i="17"/>
  <c r="K964" i="17"/>
  <c r="K942" i="17"/>
  <c r="D964" i="17"/>
  <c r="D986" i="17"/>
  <c r="K1008" i="17"/>
  <c r="D942" i="17"/>
  <c r="K986" i="17"/>
  <c r="L1145" i="17"/>
  <c r="E1167" i="17"/>
  <c r="L1189" i="17"/>
  <c r="L1123" i="17"/>
  <c r="E1123" i="17"/>
  <c r="L1167" i="17"/>
  <c r="E1145" i="17"/>
  <c r="C742" i="17"/>
  <c r="J1216" i="17"/>
  <c r="J1238" i="17"/>
  <c r="C1238" i="17"/>
  <c r="C1216" i="17"/>
  <c r="J1260" i="17"/>
  <c r="J1282" i="17"/>
  <c r="C1260" i="17"/>
  <c r="P1250" i="17"/>
  <c r="I1228" i="17"/>
  <c r="P1228" i="17"/>
  <c r="P1272" i="17"/>
  <c r="I1250" i="17"/>
  <c r="I1272" i="17"/>
  <c r="P1294" i="17"/>
  <c r="I752" i="17"/>
  <c r="P1226" i="17"/>
  <c r="I1226" i="17"/>
  <c r="I1248" i="17"/>
  <c r="P1292" i="17"/>
  <c r="P1270" i="17"/>
  <c r="P1248" i="17"/>
  <c r="I1270" i="17"/>
  <c r="I750" i="17"/>
  <c r="P1246" i="17"/>
  <c r="I1224" i="17"/>
  <c r="I1246" i="17"/>
  <c r="P1224" i="17"/>
  <c r="P1290" i="17"/>
  <c r="P1268" i="17"/>
  <c r="I1268" i="17"/>
  <c r="P1222" i="17"/>
  <c r="P1244" i="17"/>
  <c r="I1266" i="17"/>
  <c r="I1222" i="17"/>
  <c r="P1288" i="17"/>
  <c r="P1266" i="17"/>
  <c r="I1244" i="17"/>
  <c r="O1219" i="17"/>
  <c r="H743" i="17"/>
  <c r="O1239" i="17"/>
  <c r="O1261" i="17"/>
  <c r="H1261" i="17"/>
  <c r="O1283" i="17"/>
  <c r="O1217" i="17"/>
  <c r="H1217" i="17"/>
  <c r="H1239" i="17"/>
  <c r="H741" i="17"/>
  <c r="O1215" i="17"/>
  <c r="O1259" i="17"/>
  <c r="O1281" i="17"/>
  <c r="H1259" i="17"/>
  <c r="H1215" i="17"/>
  <c r="H1237" i="17"/>
  <c r="O1237" i="17"/>
  <c r="J1145" i="17"/>
  <c r="C1123" i="17"/>
  <c r="J1167" i="17"/>
  <c r="C1145" i="17"/>
  <c r="C1167" i="17"/>
  <c r="J1123" i="17"/>
  <c r="J1189" i="17"/>
  <c r="F1125" i="17"/>
  <c r="F1147" i="17"/>
  <c r="M1169" i="17"/>
  <c r="M1125" i="17"/>
  <c r="F1169" i="17"/>
  <c r="M1191" i="17"/>
  <c r="M1147" i="17"/>
  <c r="O1149" i="17"/>
  <c r="H1171" i="17"/>
  <c r="H1149" i="17"/>
  <c r="O1171" i="17"/>
  <c r="H1127" i="17"/>
  <c r="O1127" i="17"/>
  <c r="O1193" i="17"/>
  <c r="J1195" i="17"/>
  <c r="C1173" i="17"/>
  <c r="J1151" i="17"/>
  <c r="J1129" i="17"/>
  <c r="C1151" i="17"/>
  <c r="C1129" i="17"/>
  <c r="J1173" i="17"/>
  <c r="M1199" i="17"/>
  <c r="F1177" i="17"/>
  <c r="M1155" i="17"/>
  <c r="M1177" i="17"/>
  <c r="F1155" i="17"/>
  <c r="F1133" i="17"/>
  <c r="N1157" i="17"/>
  <c r="N1135" i="17"/>
  <c r="G1157" i="17"/>
  <c r="G1135" i="17"/>
  <c r="N1179" i="17"/>
  <c r="N1201" i="17"/>
  <c r="G1179" i="17"/>
  <c r="P1159" i="17"/>
  <c r="I1181" i="17"/>
  <c r="P1137" i="17"/>
  <c r="I1159" i="17"/>
  <c r="P1203" i="17"/>
  <c r="P1181" i="17"/>
  <c r="I1137" i="17"/>
  <c r="M944" i="17"/>
  <c r="F944" i="17"/>
  <c r="M966" i="17"/>
  <c r="F966" i="17"/>
  <c r="M988" i="17"/>
  <c r="F988" i="17"/>
  <c r="M1010" i="17"/>
  <c r="M946" i="17"/>
  <c r="M968" i="17"/>
  <c r="F946" i="17"/>
  <c r="F968" i="17"/>
  <c r="M990" i="17"/>
  <c r="F990" i="17"/>
  <c r="M1012" i="17"/>
  <c r="M970" i="17"/>
  <c r="M948" i="17"/>
  <c r="F970" i="17"/>
  <c r="F948" i="17"/>
  <c r="F992" i="17"/>
  <c r="M992" i="17"/>
  <c r="M1014" i="17"/>
  <c r="F997" i="17"/>
  <c r="M997" i="17"/>
  <c r="M975" i="17"/>
  <c r="M1019" i="17"/>
  <c r="F953" i="17"/>
  <c r="F975" i="17"/>
  <c r="M979" i="17"/>
  <c r="F957" i="17"/>
  <c r="M1001" i="17"/>
  <c r="M1023" i="17"/>
  <c r="F979" i="17"/>
  <c r="M957" i="17"/>
  <c r="F1001" i="17"/>
  <c r="M977" i="17"/>
  <c r="M999" i="17"/>
  <c r="M1021" i="17"/>
  <c r="M955" i="17"/>
  <c r="F977" i="17"/>
  <c r="F999" i="17"/>
  <c r="F955" i="17"/>
  <c r="P965" i="17"/>
  <c r="I987" i="17"/>
  <c r="P987" i="17"/>
  <c r="P943" i="17"/>
  <c r="I965" i="17"/>
  <c r="I943" i="17"/>
  <c r="P1009" i="17"/>
  <c r="E748" i="17"/>
  <c r="L1266" i="17"/>
  <c r="L1222" i="17"/>
  <c r="L1244" i="17"/>
  <c r="L1288" i="17"/>
  <c r="E1266" i="17"/>
  <c r="E1222" i="17"/>
  <c r="E1244" i="17"/>
  <c r="L1129" i="17"/>
  <c r="O969" i="17"/>
  <c r="H947" i="17"/>
  <c r="O991" i="17"/>
  <c r="H991" i="17"/>
  <c r="H969" i="17"/>
  <c r="O1013" i="17"/>
  <c r="O947" i="17"/>
  <c r="D738" i="17"/>
  <c r="K1234" i="17"/>
  <c r="D1256" i="17"/>
  <c r="D1234" i="17"/>
  <c r="D1212" i="17"/>
  <c r="K1212" i="17"/>
  <c r="K1256" i="17"/>
  <c r="K1278" i="17"/>
  <c r="K1246" i="17"/>
  <c r="D1224" i="17"/>
  <c r="D1246" i="17"/>
  <c r="D1268" i="17"/>
  <c r="K1290" i="17"/>
  <c r="K1268" i="17"/>
  <c r="K1224" i="17"/>
  <c r="O1126" i="17"/>
  <c r="O1148" i="17"/>
  <c r="O1170" i="17"/>
  <c r="H1148" i="17"/>
  <c r="H1170" i="17"/>
  <c r="H1126" i="17"/>
  <c r="O1192" i="17"/>
  <c r="N956" i="17"/>
  <c r="G978" i="17"/>
  <c r="N1000" i="17"/>
  <c r="G956" i="17"/>
  <c r="N1022" i="17"/>
  <c r="N978" i="17"/>
  <c r="G1000" i="17"/>
  <c r="L965" i="17"/>
  <c r="E943" i="17"/>
  <c r="L987" i="17"/>
  <c r="E987" i="17"/>
  <c r="L1009" i="17"/>
  <c r="L943" i="17"/>
  <c r="E965" i="17"/>
  <c r="N1249" i="17"/>
  <c r="G1271" i="17"/>
  <c r="N1227" i="17"/>
  <c r="G1227" i="17"/>
  <c r="G1249" i="17"/>
  <c r="N1271" i="17"/>
  <c r="N1293" i="17"/>
  <c r="F1214" i="17"/>
  <c r="M1214" i="17"/>
  <c r="F1258" i="17"/>
  <c r="M1236" i="17"/>
  <c r="F1236" i="17"/>
  <c r="M1280" i="17"/>
  <c r="M1258" i="17"/>
  <c r="M1136" i="17"/>
  <c r="F1158" i="17"/>
  <c r="M1202" i="17"/>
  <c r="F1180" i="17"/>
  <c r="M1158" i="17"/>
  <c r="M1180" i="17"/>
  <c r="F1136" i="17"/>
  <c r="K974" i="17"/>
  <c r="K996" i="17"/>
  <c r="K1018" i="17"/>
  <c r="K952" i="17"/>
  <c r="D974" i="17"/>
  <c r="D952" i="17"/>
  <c r="D996" i="17"/>
  <c r="L1008" i="17"/>
  <c r="L942" i="17"/>
  <c r="E942" i="17"/>
  <c r="L964" i="17"/>
  <c r="L986" i="17"/>
  <c r="E986" i="17"/>
  <c r="E964" i="17"/>
  <c r="J1272" i="17"/>
  <c r="C1250" i="17"/>
  <c r="C1228" i="17"/>
  <c r="J1228" i="17"/>
  <c r="J1250" i="17"/>
  <c r="C1272" i="17"/>
  <c r="J1294" i="17"/>
  <c r="N1199" i="17"/>
  <c r="G1177" i="17"/>
  <c r="N1155" i="17"/>
  <c r="N1177" i="17"/>
  <c r="G1133" i="17"/>
  <c r="G1155" i="17"/>
  <c r="N1239" i="17"/>
  <c r="N1217" i="17"/>
  <c r="N1283" i="17"/>
  <c r="G1217" i="17"/>
  <c r="G1261" i="17"/>
  <c r="N1261" i="17"/>
  <c r="G1239" i="17"/>
  <c r="M176" i="17"/>
  <c r="E752" i="17"/>
  <c r="L1226" i="17"/>
  <c r="E1248" i="17"/>
  <c r="E1270" i="17"/>
  <c r="L1270" i="17"/>
  <c r="L1292" i="17"/>
  <c r="L1248" i="17"/>
  <c r="E1226" i="17"/>
  <c r="O989" i="17"/>
  <c r="O945" i="17"/>
  <c r="O1011" i="17"/>
  <c r="H967" i="17"/>
  <c r="O967" i="17"/>
  <c r="H945" i="17"/>
  <c r="H989" i="17"/>
  <c r="D1267" i="17"/>
  <c r="K1267" i="17"/>
  <c r="K1245" i="17"/>
  <c r="K1289" i="17"/>
  <c r="D1223" i="17"/>
  <c r="D1245" i="17"/>
  <c r="J1144" i="17"/>
  <c r="J1122" i="17"/>
  <c r="C1122" i="17"/>
  <c r="C1144" i="17"/>
  <c r="J1166" i="17"/>
  <c r="J1188" i="17"/>
  <c r="C1166" i="17"/>
  <c r="P1149" i="17"/>
  <c r="I1149" i="17"/>
  <c r="P1127" i="17"/>
  <c r="P1171" i="17"/>
  <c r="I1127" i="17"/>
  <c r="P1193" i="17"/>
  <c r="I1171" i="17"/>
  <c r="O1157" i="17"/>
  <c r="O1201" i="17"/>
  <c r="O1179" i="17"/>
  <c r="O1135" i="17"/>
  <c r="H1179" i="17"/>
  <c r="H1157" i="17"/>
  <c r="H1135" i="17"/>
  <c r="N944" i="17"/>
  <c r="G944" i="17"/>
  <c r="G966" i="17"/>
  <c r="N966" i="17"/>
  <c r="N988" i="17"/>
  <c r="G988" i="17"/>
  <c r="N1010" i="17"/>
  <c r="N970" i="17"/>
  <c r="N948" i="17"/>
  <c r="G948" i="17"/>
  <c r="G970" i="17"/>
  <c r="G992" i="17"/>
  <c r="N1014" i="17"/>
  <c r="N992" i="17"/>
  <c r="N979" i="17"/>
  <c r="N957" i="17"/>
  <c r="G957" i="17"/>
  <c r="N1001" i="17"/>
  <c r="G1001" i="17"/>
  <c r="G979" i="17"/>
  <c r="N1023" i="17"/>
  <c r="H738" i="17"/>
  <c r="O1212" i="17"/>
  <c r="H1256" i="17"/>
  <c r="O1234" i="17"/>
  <c r="O1256" i="17"/>
  <c r="H1212" i="17"/>
  <c r="H1234" i="17"/>
  <c r="O1278" i="17"/>
  <c r="K1145" i="17"/>
  <c r="D1123" i="17"/>
  <c r="D1145" i="17"/>
  <c r="K1167" i="17"/>
  <c r="K1189" i="17"/>
  <c r="D1167" i="17"/>
  <c r="K1123" i="17"/>
  <c r="O1228" i="17"/>
  <c r="H1228" i="17"/>
  <c r="O1272" i="17"/>
  <c r="O1250" i="17"/>
  <c r="H1272" i="17"/>
  <c r="H1250" i="17"/>
  <c r="O1294" i="17"/>
  <c r="H750" i="17"/>
  <c r="O1246" i="17"/>
  <c r="H1224" i="17"/>
  <c r="O1290" i="17"/>
  <c r="H1268" i="17"/>
  <c r="H1246" i="17"/>
  <c r="O1224" i="17"/>
  <c r="O1268" i="17"/>
  <c r="N1219" i="17"/>
  <c r="G741" i="17"/>
  <c r="G1215" i="17"/>
  <c r="N1215" i="17"/>
  <c r="N1237" i="17"/>
  <c r="G1237" i="17"/>
  <c r="N1259" i="17"/>
  <c r="G1259" i="17"/>
  <c r="N1281" i="17"/>
  <c r="L1125" i="17"/>
  <c r="E1125" i="17"/>
  <c r="E1169" i="17"/>
  <c r="L1169" i="17"/>
  <c r="E1147" i="17"/>
  <c r="L1147" i="17"/>
  <c r="L1191" i="17"/>
  <c r="O1129" i="17"/>
  <c r="L1199" i="17"/>
  <c r="E1177" i="17"/>
  <c r="L1155" i="17"/>
  <c r="L1177" i="17"/>
  <c r="E1155" i="17"/>
  <c r="E1133" i="17"/>
  <c r="O1159" i="17"/>
  <c r="H1159" i="17"/>
  <c r="O1181" i="17"/>
  <c r="H1137" i="17"/>
  <c r="O1203" i="17"/>
  <c r="H1181" i="17"/>
  <c r="O1137" i="17"/>
  <c r="L944" i="17"/>
  <c r="E944" i="17"/>
  <c r="E988" i="17"/>
  <c r="L966" i="17"/>
  <c r="E966" i="17"/>
  <c r="L988" i="17"/>
  <c r="L1010" i="17"/>
  <c r="L970" i="17"/>
  <c r="L992" i="17"/>
  <c r="E992" i="17"/>
  <c r="E970" i="17"/>
  <c r="L1014" i="17"/>
  <c r="L948" i="17"/>
  <c r="E948" i="17"/>
  <c r="L975" i="17"/>
  <c r="L997" i="17"/>
  <c r="E997" i="17"/>
  <c r="L1019" i="17"/>
  <c r="E953" i="17"/>
  <c r="E975" i="17"/>
  <c r="L977" i="17"/>
  <c r="L955" i="17"/>
  <c r="E955" i="17"/>
  <c r="L999" i="17"/>
  <c r="E977" i="17"/>
  <c r="E999" i="17"/>
  <c r="L1021" i="17"/>
  <c r="N1212" i="17"/>
  <c r="G1234" i="17"/>
  <c r="N1234" i="17"/>
  <c r="G1212" i="17"/>
  <c r="N1278" i="17"/>
  <c r="G1256" i="17"/>
  <c r="N1256" i="17"/>
  <c r="I739" i="17"/>
  <c r="P1235" i="17"/>
  <c r="I1235" i="17"/>
  <c r="P1279" i="17"/>
  <c r="I1257" i="17"/>
  <c r="P1257" i="17"/>
  <c r="P1213" i="17"/>
  <c r="I1213" i="17"/>
  <c r="G45" i="17"/>
  <c r="J1240" i="17"/>
  <c r="J1218" i="17"/>
  <c r="J1262" i="17"/>
  <c r="C1218" i="17"/>
  <c r="C1240" i="17"/>
  <c r="C1262" i="17"/>
  <c r="J1284" i="17"/>
  <c r="G754" i="17"/>
  <c r="G1250" i="17"/>
  <c r="N1250" i="17"/>
  <c r="G1228" i="17"/>
  <c r="N1228" i="17"/>
  <c r="N1294" i="17"/>
  <c r="G1272" i="17"/>
  <c r="N1272" i="17"/>
  <c r="N1226" i="17"/>
  <c r="G1270" i="17"/>
  <c r="G1248" i="17"/>
  <c r="G1226" i="17"/>
  <c r="N1292" i="17"/>
  <c r="N1270" i="17"/>
  <c r="N1248" i="17"/>
  <c r="G750" i="17"/>
  <c r="N1246" i="17"/>
  <c r="G1246" i="17"/>
  <c r="G1268" i="17"/>
  <c r="G1224" i="17"/>
  <c r="N1290" i="17"/>
  <c r="N1268" i="17"/>
  <c r="N1224" i="17"/>
  <c r="N1222" i="17"/>
  <c r="N1244" i="17"/>
  <c r="G1222" i="17"/>
  <c r="G1244" i="17"/>
  <c r="N1266" i="17"/>
  <c r="G1266" i="17"/>
  <c r="N1288" i="17"/>
  <c r="M1219" i="17"/>
  <c r="M1239" i="17"/>
  <c r="F1217" i="17"/>
  <c r="F1239" i="17"/>
  <c r="M1283" i="17"/>
  <c r="M1217" i="17"/>
  <c r="M1261" i="17"/>
  <c r="F1261" i="17"/>
  <c r="F1215" i="17"/>
  <c r="F1237" i="17"/>
  <c r="M1259" i="17"/>
  <c r="M1215" i="17"/>
  <c r="F1259" i="17"/>
  <c r="M1281" i="17"/>
  <c r="M1237" i="17"/>
  <c r="I1124" i="17"/>
  <c r="P1124" i="17"/>
  <c r="I1168" i="17"/>
  <c r="P1146" i="17"/>
  <c r="I1146" i="17"/>
  <c r="P1190" i="17"/>
  <c r="P1168" i="17"/>
  <c r="D1147" i="17"/>
  <c r="D1125" i="17"/>
  <c r="K1147" i="17"/>
  <c r="D1169" i="17"/>
  <c r="K1169" i="17"/>
  <c r="K1125" i="17"/>
  <c r="K1191" i="17"/>
  <c r="M1149" i="17"/>
  <c r="M1127" i="17"/>
  <c r="F1127" i="17"/>
  <c r="F1149" i="17"/>
  <c r="F1171" i="17"/>
  <c r="M1171" i="17"/>
  <c r="M1193" i="17"/>
  <c r="N1129" i="17"/>
  <c r="P1154" i="17"/>
  <c r="P1132" i="17"/>
  <c r="P1198" i="17"/>
  <c r="I1176" i="17"/>
  <c r="I1132" i="17"/>
  <c r="I1154" i="17"/>
  <c r="P1176" i="17"/>
  <c r="K1199" i="17"/>
  <c r="D1177" i="17"/>
  <c r="K1155" i="17"/>
  <c r="K1177" i="17"/>
  <c r="D1133" i="17"/>
  <c r="D1155" i="17"/>
  <c r="L1157" i="17"/>
  <c r="E1157" i="17"/>
  <c r="L1179" i="17"/>
  <c r="E1179" i="17"/>
  <c r="L1135" i="17"/>
  <c r="L1201" i="17"/>
  <c r="E1135" i="17"/>
  <c r="N1159" i="17"/>
  <c r="N1181" i="17"/>
  <c r="G1181" i="17"/>
  <c r="N1137" i="17"/>
  <c r="N1203" i="17"/>
  <c r="G1159" i="17"/>
  <c r="G1137" i="17"/>
  <c r="K944" i="17"/>
  <c r="D944" i="17"/>
  <c r="D966" i="17"/>
  <c r="K988" i="17"/>
  <c r="D988" i="17"/>
  <c r="K966" i="17"/>
  <c r="K1010" i="17"/>
  <c r="K968" i="17"/>
  <c r="K946" i="17"/>
  <c r="D968" i="17"/>
  <c r="D946" i="17"/>
  <c r="D990" i="17"/>
  <c r="K990" i="17"/>
  <c r="K1012" i="17"/>
  <c r="K970" i="17"/>
  <c r="K1014" i="17"/>
  <c r="K992" i="17"/>
  <c r="D970" i="17"/>
  <c r="K948" i="17"/>
  <c r="D948" i="17"/>
  <c r="D992" i="17"/>
  <c r="K975" i="17"/>
  <c r="K1019" i="17"/>
  <c r="K997" i="17"/>
  <c r="D997" i="17"/>
  <c r="D975" i="17"/>
  <c r="D953" i="17"/>
  <c r="K979" i="17"/>
  <c r="D1001" i="17"/>
  <c r="D979" i="17"/>
  <c r="K957" i="17"/>
  <c r="D957" i="17"/>
  <c r="K1023" i="17"/>
  <c r="K1001" i="17"/>
  <c r="K977" i="17"/>
  <c r="K955" i="17"/>
  <c r="D955" i="17"/>
  <c r="D977" i="17"/>
  <c r="K999" i="17"/>
  <c r="D999" i="17"/>
  <c r="K1021" i="17"/>
  <c r="E750" i="17"/>
  <c r="L1246" i="17"/>
  <c r="L1268" i="17"/>
  <c r="E1224" i="17"/>
  <c r="E1246" i="17"/>
  <c r="E1268" i="17"/>
  <c r="L1224" i="17"/>
  <c r="L1290" i="17"/>
  <c r="N989" i="17"/>
  <c r="G989" i="17"/>
  <c r="N1011" i="17"/>
  <c r="G967" i="17"/>
  <c r="N945" i="17"/>
  <c r="N967" i="17"/>
  <c r="G945" i="17"/>
  <c r="H986" i="17"/>
  <c r="O942" i="17"/>
  <c r="H942" i="17"/>
  <c r="H964" i="17"/>
  <c r="O986" i="17"/>
  <c r="O964" i="17"/>
  <c r="O1008" i="17"/>
  <c r="G749" i="17"/>
  <c r="N1289" i="17"/>
  <c r="G1267" i="17"/>
  <c r="N1267" i="17"/>
  <c r="N1245" i="17"/>
  <c r="G1223" i="17"/>
  <c r="G1245" i="17"/>
  <c r="L1126" i="17"/>
  <c r="L1148" i="17"/>
  <c r="E1170" i="17"/>
  <c r="E1148" i="17"/>
  <c r="E1126" i="17"/>
  <c r="L1170" i="17"/>
  <c r="L1192" i="17"/>
  <c r="J1234" i="17"/>
  <c r="J1212" i="17"/>
  <c r="C1212" i="17"/>
  <c r="J1278" i="17"/>
  <c r="J1256" i="17"/>
  <c r="C1256" i="17"/>
  <c r="C1234" i="17"/>
  <c r="C741" i="17"/>
  <c r="C1259" i="17"/>
  <c r="J1215" i="17"/>
  <c r="J1281" i="17"/>
  <c r="C1237" i="17"/>
  <c r="J1237" i="17"/>
  <c r="J1259" i="17"/>
  <c r="C1215" i="17"/>
  <c r="K1247" i="17"/>
  <c r="D1269" i="17"/>
  <c r="D1247" i="17"/>
  <c r="D1225" i="17"/>
  <c r="K1269" i="17"/>
  <c r="K1225" i="17"/>
  <c r="K1291" i="17"/>
  <c r="I1237" i="17"/>
  <c r="P1215" i="17"/>
  <c r="I1215" i="17"/>
  <c r="P1281" i="17"/>
  <c r="P1237" i="17"/>
  <c r="I1259" i="17"/>
  <c r="P1259" i="17"/>
  <c r="N1169" i="17"/>
  <c r="N1125" i="17"/>
  <c r="G1125" i="17"/>
  <c r="N1147" i="17"/>
  <c r="G1147" i="17"/>
  <c r="N1191" i="17"/>
  <c r="G1169" i="17"/>
  <c r="J1159" i="17"/>
  <c r="J1181" i="17"/>
  <c r="J1137" i="17"/>
  <c r="J1203" i="17"/>
  <c r="C1159" i="17"/>
  <c r="C1181" i="17"/>
  <c r="C1137" i="17"/>
  <c r="N946" i="17"/>
  <c r="N968" i="17"/>
  <c r="N990" i="17"/>
  <c r="G946" i="17"/>
  <c r="G968" i="17"/>
  <c r="N1012" i="17"/>
  <c r="G990" i="17"/>
  <c r="N977" i="17"/>
  <c r="G977" i="17"/>
  <c r="N955" i="17"/>
  <c r="N999" i="17"/>
  <c r="G955" i="17"/>
  <c r="G999" i="17"/>
  <c r="N1021" i="17"/>
  <c r="C739" i="17"/>
  <c r="J1235" i="17"/>
  <c r="C1213" i="17"/>
  <c r="J1279" i="17"/>
  <c r="C1235" i="17"/>
  <c r="J1213" i="17"/>
  <c r="J1257" i="17"/>
  <c r="C1257" i="17"/>
  <c r="C743" i="17"/>
  <c r="J1239" i="17"/>
  <c r="J1261" i="17"/>
  <c r="C1217" i="17"/>
  <c r="J1283" i="17"/>
  <c r="C1261" i="17"/>
  <c r="J1217" i="17"/>
  <c r="C1239" i="17"/>
  <c r="H752" i="17"/>
  <c r="O1226" i="17"/>
  <c r="O1292" i="17"/>
  <c r="H1226" i="17"/>
  <c r="H1248" i="17"/>
  <c r="O1270" i="17"/>
  <c r="H1270" i="17"/>
  <c r="O1248" i="17"/>
  <c r="O1222" i="17"/>
  <c r="O1244" i="17"/>
  <c r="H1222" i="17"/>
  <c r="O1266" i="17"/>
  <c r="H1244" i="17"/>
  <c r="O1288" i="17"/>
  <c r="H1266" i="17"/>
  <c r="C1124" i="17"/>
  <c r="J1124" i="17"/>
  <c r="J1168" i="17"/>
  <c r="C1168" i="17"/>
  <c r="J1146" i="17"/>
  <c r="J1190" i="17"/>
  <c r="C1146" i="17"/>
  <c r="N1149" i="17"/>
  <c r="N1127" i="17"/>
  <c r="N1171" i="17"/>
  <c r="G1171" i="17"/>
  <c r="G1149" i="17"/>
  <c r="N1193" i="17"/>
  <c r="G1127" i="17"/>
  <c r="J1176" i="17"/>
  <c r="J1198" i="17"/>
  <c r="J1132" i="17"/>
  <c r="J1154" i="17"/>
  <c r="C1176" i="17"/>
  <c r="C1132" i="17"/>
  <c r="C1154" i="17"/>
  <c r="M1157" i="17"/>
  <c r="M1179" i="17"/>
  <c r="F1135" i="17"/>
  <c r="M1135" i="17"/>
  <c r="M1201" i="17"/>
  <c r="F1157" i="17"/>
  <c r="F1179" i="17"/>
  <c r="L968" i="17"/>
  <c r="L946" i="17"/>
  <c r="E990" i="17"/>
  <c r="E968" i="17"/>
  <c r="L1012" i="17"/>
  <c r="L990" i="17"/>
  <c r="E946" i="17"/>
  <c r="L979" i="17"/>
  <c r="E1001" i="17"/>
  <c r="E957" i="17"/>
  <c r="L1023" i="17"/>
  <c r="L957" i="17"/>
  <c r="L1001" i="17"/>
  <c r="E979" i="17"/>
  <c r="F1234" i="17"/>
  <c r="M1278" i="17"/>
  <c r="F1212" i="17"/>
  <c r="M1212" i="17"/>
  <c r="M1234" i="17"/>
  <c r="F1256" i="17"/>
  <c r="M1256" i="17"/>
  <c r="O1235" i="17"/>
  <c r="O1213" i="17"/>
  <c r="H1213" i="17"/>
  <c r="H1235" i="17"/>
  <c r="H1257" i="17"/>
  <c r="O1257" i="17"/>
  <c r="O1279" i="17"/>
  <c r="I40" i="17"/>
  <c r="J1219" i="17"/>
  <c r="F754" i="17"/>
  <c r="M1250" i="17"/>
  <c r="M1228" i="17"/>
  <c r="F1250" i="17"/>
  <c r="M1272" i="17"/>
  <c r="F1228" i="17"/>
  <c r="F1272" i="17"/>
  <c r="M1294" i="17"/>
  <c r="M1226" i="17"/>
  <c r="F1248" i="17"/>
  <c r="F1226" i="17"/>
  <c r="M1270" i="17"/>
  <c r="M1248" i="17"/>
  <c r="M1292" i="17"/>
  <c r="F1270" i="17"/>
  <c r="M1246" i="17"/>
  <c r="F1268" i="17"/>
  <c r="M1268" i="17"/>
  <c r="F1224" i="17"/>
  <c r="M1224" i="17"/>
  <c r="F1246" i="17"/>
  <c r="M1290" i="17"/>
  <c r="M1266" i="17"/>
  <c r="M1222" i="17"/>
  <c r="M1244" i="17"/>
  <c r="M1288" i="17"/>
  <c r="F1244" i="17"/>
  <c r="F1222" i="17"/>
  <c r="F1266" i="17"/>
  <c r="L1219" i="17"/>
  <c r="L1239" i="17"/>
  <c r="E1217" i="17"/>
  <c r="E1261" i="17"/>
  <c r="L1217" i="17"/>
  <c r="E1239" i="17"/>
  <c r="L1283" i="17"/>
  <c r="L1261" i="17"/>
  <c r="E741" i="17"/>
  <c r="L1215" i="17"/>
  <c r="E1237" i="17"/>
  <c r="L1237" i="17"/>
  <c r="E1215" i="17"/>
  <c r="L1259" i="17"/>
  <c r="E1259" i="17"/>
  <c r="L1281" i="17"/>
  <c r="O1124" i="17"/>
  <c r="H1124" i="17"/>
  <c r="H1168" i="17"/>
  <c r="O1146" i="17"/>
  <c r="O1168" i="17"/>
  <c r="H1146" i="17"/>
  <c r="O1190" i="17"/>
  <c r="J1148" i="17"/>
  <c r="J1126" i="17"/>
  <c r="C1148" i="17"/>
  <c r="C1126" i="17"/>
  <c r="C1170" i="17"/>
  <c r="J1170" i="17"/>
  <c r="J1192" i="17"/>
  <c r="L1149" i="17"/>
  <c r="E1149" i="17"/>
  <c r="E1171" i="17"/>
  <c r="L1127" i="17"/>
  <c r="E1127" i="17"/>
  <c r="L1193" i="17"/>
  <c r="L1171" i="17"/>
  <c r="M1129" i="17"/>
  <c r="O1154" i="17"/>
  <c r="O1132" i="17"/>
  <c r="H1132" i="17"/>
  <c r="H1154" i="17"/>
  <c r="O1176" i="17"/>
  <c r="H1176" i="17"/>
  <c r="O1198" i="17"/>
  <c r="J1156" i="17"/>
  <c r="C1178" i="17"/>
  <c r="J1134" i="17"/>
  <c r="C1134" i="17"/>
  <c r="C1156" i="17"/>
  <c r="J1200" i="17"/>
  <c r="J1178" i="17"/>
  <c r="K1157" i="17"/>
  <c r="D1135" i="17"/>
  <c r="K1179" i="17"/>
  <c r="K1201" i="17"/>
  <c r="K1135" i="17"/>
  <c r="D1179" i="17"/>
  <c r="D1157" i="17"/>
  <c r="M1159" i="17"/>
  <c r="F1137" i="17"/>
  <c r="M1203" i="17"/>
  <c r="F1181" i="17"/>
  <c r="M1181" i="17"/>
  <c r="M1137" i="17"/>
  <c r="F1159" i="17"/>
  <c r="P945" i="17"/>
  <c r="P1011" i="17"/>
  <c r="I989" i="17"/>
  <c r="I945" i="17"/>
  <c r="P967" i="17"/>
  <c r="I967" i="17"/>
  <c r="P989" i="17"/>
  <c r="P969" i="17"/>
  <c r="I991" i="17"/>
  <c r="I947" i="17"/>
  <c r="P1013" i="17"/>
  <c r="I969" i="17"/>
  <c r="P991" i="17"/>
  <c r="P947" i="17"/>
  <c r="P949" i="17"/>
  <c r="I949" i="17"/>
  <c r="P993" i="17"/>
  <c r="I993" i="17"/>
  <c r="P971" i="17"/>
  <c r="P1015" i="17"/>
  <c r="I971" i="17"/>
  <c r="P974" i="17"/>
  <c r="P952" i="17"/>
  <c r="P996" i="17"/>
  <c r="I996" i="17"/>
  <c r="P1018" i="17"/>
  <c r="I952" i="17"/>
  <c r="I974" i="17"/>
  <c r="P1002" i="17"/>
  <c r="I980" i="17"/>
  <c r="P958" i="17"/>
  <c r="I1002" i="17"/>
  <c r="I958" i="17"/>
  <c r="P980" i="17"/>
  <c r="P1024" i="17"/>
  <c r="P956" i="17"/>
  <c r="I1000" i="17"/>
  <c r="P1000" i="17"/>
  <c r="I956" i="17"/>
  <c r="P978" i="17"/>
  <c r="P1022" i="17"/>
  <c r="I978" i="17"/>
  <c r="P976" i="17"/>
  <c r="P954" i="17"/>
  <c r="I954" i="17"/>
  <c r="I998" i="17"/>
  <c r="P998" i="17"/>
  <c r="I976" i="17"/>
  <c r="P1020" i="17"/>
  <c r="P1265" i="17"/>
  <c r="I1221" i="17"/>
  <c r="I1243" i="17"/>
  <c r="I1265" i="17"/>
  <c r="P1243" i="17"/>
  <c r="P1221" i="17"/>
  <c r="P1287" i="17"/>
  <c r="C1175" i="17"/>
  <c r="J1131" i="17"/>
  <c r="J1197" i="17"/>
  <c r="J1153" i="17"/>
  <c r="C1131" i="17"/>
  <c r="J1175" i="17"/>
  <c r="C1153" i="17"/>
  <c r="O1265" i="17"/>
  <c r="H1265" i="17"/>
  <c r="O1243" i="17"/>
  <c r="O1221" i="17"/>
  <c r="H1243" i="17"/>
  <c r="O1287" i="17"/>
  <c r="H1221" i="17"/>
  <c r="I1175" i="17"/>
  <c r="P1131" i="17"/>
  <c r="P1197" i="17"/>
  <c r="P1153" i="17"/>
  <c r="I1131" i="17"/>
  <c r="P1175" i="17"/>
  <c r="I1153" i="17"/>
  <c r="N1265" i="17"/>
  <c r="G1265" i="17"/>
  <c r="N1243" i="17"/>
  <c r="N1221" i="17"/>
  <c r="G1221" i="17"/>
  <c r="G1243" i="17"/>
  <c r="N1287" i="17"/>
  <c r="O1175" i="17"/>
  <c r="H1153" i="17"/>
  <c r="O1197" i="17"/>
  <c r="H1175" i="17"/>
  <c r="O1131" i="17"/>
  <c r="O1153" i="17"/>
  <c r="H1131" i="17"/>
  <c r="M1265" i="17"/>
  <c r="F1265" i="17"/>
  <c r="M1243" i="17"/>
  <c r="M1221" i="17"/>
  <c r="F1221" i="17"/>
  <c r="F1243" i="17"/>
  <c r="M1287" i="17"/>
  <c r="N1175" i="17"/>
  <c r="G1153" i="17"/>
  <c r="G1175" i="17"/>
  <c r="N1131" i="17"/>
  <c r="N1197" i="17"/>
  <c r="N1153" i="17"/>
  <c r="G1131" i="17"/>
  <c r="I951" i="17"/>
  <c r="P995" i="17"/>
  <c r="P973" i="17"/>
  <c r="I973" i="17"/>
  <c r="P1017" i="17"/>
  <c r="I995" i="17"/>
  <c r="P951" i="17"/>
  <c r="D1175" i="17"/>
  <c r="K1131" i="17"/>
  <c r="D1153" i="17"/>
  <c r="K1197" i="17"/>
  <c r="K1153" i="17"/>
  <c r="D1131" i="17"/>
  <c r="K1175" i="17"/>
  <c r="F951" i="17"/>
  <c r="F995" i="17"/>
  <c r="M973" i="17"/>
  <c r="M1017" i="17"/>
  <c r="M995" i="17"/>
  <c r="F973" i="17"/>
  <c r="M951" i="17"/>
  <c r="L1017" i="17"/>
  <c r="L995" i="17"/>
  <c r="E951" i="17"/>
  <c r="E995" i="17"/>
  <c r="L973" i="17"/>
  <c r="E973" i="17"/>
  <c r="L951" i="17"/>
  <c r="K1017" i="17"/>
  <c r="K973" i="17"/>
  <c r="D973" i="17"/>
  <c r="K995" i="17"/>
  <c r="D951" i="17"/>
  <c r="D995" i="17"/>
  <c r="O1017" i="17"/>
  <c r="O995" i="17"/>
  <c r="H995" i="17"/>
  <c r="H973" i="17"/>
  <c r="O951" i="17"/>
  <c r="O973" i="17"/>
  <c r="H951" i="17"/>
  <c r="N1017" i="17"/>
  <c r="N995" i="17"/>
  <c r="G951" i="17"/>
  <c r="G995" i="17"/>
  <c r="N973" i="17"/>
  <c r="G973" i="17"/>
  <c r="N951" i="17"/>
  <c r="L1265" i="17"/>
  <c r="E1243" i="17"/>
  <c r="E1265" i="17"/>
  <c r="L1243" i="17"/>
  <c r="L1221" i="17"/>
  <c r="L1287" i="17"/>
  <c r="E1221" i="17"/>
  <c r="M1175" i="17"/>
  <c r="F1153" i="17"/>
  <c r="F1175" i="17"/>
  <c r="M1131" i="17"/>
  <c r="M1197" i="17"/>
  <c r="M1153" i="17"/>
  <c r="F1131" i="17"/>
  <c r="K1287" i="17"/>
  <c r="D1221" i="17"/>
  <c r="K1243" i="17"/>
  <c r="K1265" i="17"/>
  <c r="D1243" i="17"/>
  <c r="D1265" i="17"/>
  <c r="L1197" i="17"/>
  <c r="L1153" i="17"/>
  <c r="E1131" i="17"/>
  <c r="L1175" i="17"/>
  <c r="E1153" i="17"/>
  <c r="E1175" i="17"/>
  <c r="L1131" i="17"/>
  <c r="C1221" i="17"/>
  <c r="J1265" i="17"/>
  <c r="C1243" i="17"/>
  <c r="J1243" i="17"/>
  <c r="J1287" i="17"/>
  <c r="C1265" i="17"/>
  <c r="J1221" i="17"/>
  <c r="E279" i="17"/>
  <c r="E753" i="17"/>
  <c r="D270" i="17"/>
  <c r="D744" i="17"/>
  <c r="K256" i="17"/>
  <c r="K730" i="17"/>
  <c r="K618" i="17"/>
  <c r="K662" i="17"/>
  <c r="D662" i="17"/>
  <c r="K684" i="17"/>
  <c r="D618" i="17"/>
  <c r="K640" i="17"/>
  <c r="D640" i="17"/>
  <c r="J162" i="17"/>
  <c r="C754" i="17"/>
  <c r="D43" i="17"/>
  <c r="D751" i="17"/>
  <c r="D273" i="17"/>
  <c r="N79" i="17"/>
  <c r="N719" i="17"/>
  <c r="N629" i="17"/>
  <c r="N607" i="17"/>
  <c r="G607" i="17"/>
  <c r="G651" i="17"/>
  <c r="G629" i="17"/>
  <c r="N651" i="17"/>
  <c r="N673" i="17"/>
  <c r="K177" i="17"/>
  <c r="K722" i="17"/>
  <c r="K632" i="17"/>
  <c r="K610" i="17"/>
  <c r="D610" i="17"/>
  <c r="D654" i="17"/>
  <c r="D632" i="17"/>
  <c r="K676" i="17"/>
  <c r="K654" i="17"/>
  <c r="O207" i="17"/>
  <c r="O729" i="17"/>
  <c r="O639" i="17"/>
  <c r="O617" i="17"/>
  <c r="H617" i="17"/>
  <c r="O661" i="17"/>
  <c r="O683" i="17"/>
  <c r="H639" i="17"/>
  <c r="H661" i="17"/>
  <c r="N146" i="17"/>
  <c r="G738" i="17"/>
  <c r="M146" i="17"/>
  <c r="F738" i="17"/>
  <c r="H265" i="17"/>
  <c r="H739" i="17"/>
  <c r="H280" i="17"/>
  <c r="H754" i="17"/>
  <c r="H40" i="17"/>
  <c r="H748" i="17"/>
  <c r="G271" i="17"/>
  <c r="G34" i="17"/>
  <c r="G743" i="17"/>
  <c r="J196" i="17"/>
  <c r="J606" i="17"/>
  <c r="J718" i="17"/>
  <c r="C606" i="17"/>
  <c r="C628" i="17"/>
  <c r="C650" i="17"/>
  <c r="J628" i="17"/>
  <c r="J650" i="17"/>
  <c r="J672" i="17"/>
  <c r="L197" i="17"/>
  <c r="L719" i="17"/>
  <c r="L629" i="17"/>
  <c r="E629" i="17"/>
  <c r="E607" i="17"/>
  <c r="E651" i="17"/>
  <c r="L607" i="17"/>
  <c r="L673" i="17"/>
  <c r="L651" i="17"/>
  <c r="N176" i="17"/>
  <c r="N721" i="17"/>
  <c r="N631" i="17"/>
  <c r="N609" i="17"/>
  <c r="G631" i="17"/>
  <c r="G609" i="17"/>
  <c r="G653" i="17"/>
  <c r="N675" i="17"/>
  <c r="N653" i="17"/>
  <c r="H317" i="17"/>
  <c r="O611" i="17"/>
  <c r="O633" i="17"/>
  <c r="H633" i="17"/>
  <c r="H655" i="17"/>
  <c r="O655" i="17"/>
  <c r="H611" i="17"/>
  <c r="O677" i="17"/>
  <c r="C320" i="17"/>
  <c r="J726" i="17"/>
  <c r="J636" i="17"/>
  <c r="J614" i="17"/>
  <c r="C636" i="17"/>
  <c r="C614" i="17"/>
  <c r="J680" i="17"/>
  <c r="C658" i="17"/>
  <c r="J658" i="17"/>
  <c r="E321" i="17"/>
  <c r="L727" i="17"/>
  <c r="L681" i="17"/>
  <c r="L637" i="17"/>
  <c r="L659" i="17"/>
  <c r="E659" i="17"/>
  <c r="E615" i="17"/>
  <c r="E637" i="17"/>
  <c r="M729" i="17"/>
  <c r="M639" i="17"/>
  <c r="F661" i="17"/>
  <c r="M661" i="17"/>
  <c r="F639" i="17"/>
  <c r="M683" i="17"/>
  <c r="M617" i="17"/>
  <c r="F617" i="17"/>
  <c r="O257" i="17"/>
  <c r="O731" i="17"/>
  <c r="O641" i="17"/>
  <c r="H663" i="17"/>
  <c r="H641" i="17"/>
  <c r="O663" i="17"/>
  <c r="O619" i="17"/>
  <c r="O685" i="17"/>
  <c r="H619" i="17"/>
  <c r="D114" i="17"/>
  <c r="N187" i="17"/>
  <c r="N732" i="17"/>
  <c r="N620" i="17"/>
  <c r="G642" i="17"/>
  <c r="G664" i="17"/>
  <c r="N664" i="17"/>
  <c r="N686" i="17"/>
  <c r="G620" i="17"/>
  <c r="N642" i="17"/>
  <c r="L176" i="17"/>
  <c r="P180" i="17"/>
  <c r="P183" i="17"/>
  <c r="P185" i="17"/>
  <c r="K187" i="17"/>
  <c r="J194" i="17"/>
  <c r="K195" i="17"/>
  <c r="O197" i="17"/>
  <c r="N204" i="17"/>
  <c r="K206" i="17"/>
  <c r="M208" i="17"/>
  <c r="J210" i="17"/>
  <c r="J204" i="17"/>
  <c r="K224" i="17"/>
  <c r="P243" i="17"/>
  <c r="P739" i="17"/>
  <c r="L244" i="17"/>
  <c r="L740" i="17"/>
  <c r="L251" i="17"/>
  <c r="J254" i="17"/>
  <c r="J750" i="17"/>
  <c r="L255" i="17"/>
  <c r="L751" i="17"/>
  <c r="N258" i="17"/>
  <c r="N754" i="17"/>
  <c r="C45" i="17"/>
  <c r="C753" i="17"/>
  <c r="D279" i="17"/>
  <c r="D753" i="17"/>
  <c r="J219" i="17"/>
  <c r="C648" i="17"/>
  <c r="C604" i="17"/>
  <c r="C626" i="17"/>
  <c r="J648" i="17"/>
  <c r="J716" i="17"/>
  <c r="J670" i="17"/>
  <c r="J604" i="17"/>
  <c r="J626" i="17"/>
  <c r="C325" i="17"/>
  <c r="J731" i="17"/>
  <c r="J641" i="17"/>
  <c r="C641" i="17"/>
  <c r="C663" i="17"/>
  <c r="C619" i="17"/>
  <c r="J619" i="17"/>
  <c r="J663" i="17"/>
  <c r="J685" i="17"/>
  <c r="G30" i="17"/>
  <c r="G739" i="17"/>
  <c r="I34" i="17"/>
  <c r="C270" i="17"/>
  <c r="C744" i="17"/>
  <c r="G278" i="17"/>
  <c r="G752" i="17"/>
  <c r="G40" i="17"/>
  <c r="G748" i="17"/>
  <c r="F271" i="17"/>
  <c r="F34" i="17"/>
  <c r="F743" i="17"/>
  <c r="F267" i="17"/>
  <c r="F741" i="17"/>
  <c r="P606" i="17"/>
  <c r="P718" i="17"/>
  <c r="I606" i="17"/>
  <c r="P650" i="17"/>
  <c r="P628" i="17"/>
  <c r="I628" i="17"/>
  <c r="I650" i="17"/>
  <c r="P672" i="17"/>
  <c r="K629" i="17"/>
  <c r="K719" i="17"/>
  <c r="D629" i="17"/>
  <c r="D607" i="17"/>
  <c r="K607" i="17"/>
  <c r="K651" i="17"/>
  <c r="D651" i="17"/>
  <c r="K673" i="17"/>
  <c r="F315" i="17"/>
  <c r="M631" i="17"/>
  <c r="M721" i="17"/>
  <c r="F609" i="17"/>
  <c r="F631" i="17"/>
  <c r="M675" i="17"/>
  <c r="M653" i="17"/>
  <c r="F653" i="17"/>
  <c r="M609" i="17"/>
  <c r="N249" i="17"/>
  <c r="N611" i="17"/>
  <c r="G611" i="17"/>
  <c r="N633" i="17"/>
  <c r="N655" i="17"/>
  <c r="G633" i="17"/>
  <c r="G655" i="17"/>
  <c r="N677" i="17"/>
  <c r="P252" i="17"/>
  <c r="P726" i="17"/>
  <c r="P614" i="17"/>
  <c r="P636" i="17"/>
  <c r="I614" i="17"/>
  <c r="P658" i="17"/>
  <c r="I636" i="17"/>
  <c r="P680" i="17"/>
  <c r="I658" i="17"/>
  <c r="D321" i="17"/>
  <c r="K727" i="17"/>
  <c r="K659" i="17"/>
  <c r="K681" i="17"/>
  <c r="K637" i="17"/>
  <c r="D659" i="17"/>
  <c r="D637" i="17"/>
  <c r="D615" i="17"/>
  <c r="L729" i="17"/>
  <c r="L639" i="17"/>
  <c r="L661" i="17"/>
  <c r="E661" i="17"/>
  <c r="E617" i="17"/>
  <c r="L683" i="17"/>
  <c r="E639" i="17"/>
  <c r="L617" i="17"/>
  <c r="N209" i="17"/>
  <c r="N731" i="17"/>
  <c r="N641" i="17"/>
  <c r="G641" i="17"/>
  <c r="N663" i="17"/>
  <c r="G663" i="17"/>
  <c r="G619" i="17"/>
  <c r="N619" i="17"/>
  <c r="N685" i="17"/>
  <c r="K149" i="17"/>
  <c r="M732" i="17"/>
  <c r="F664" i="17"/>
  <c r="F642" i="17"/>
  <c r="M664" i="17"/>
  <c r="M642" i="17"/>
  <c r="F620" i="17"/>
  <c r="M686" i="17"/>
  <c r="M620" i="17"/>
  <c r="O180" i="17"/>
  <c r="O183" i="17"/>
  <c r="O185" i="17"/>
  <c r="K196" i="17"/>
  <c r="N197" i="17"/>
  <c r="P199" i="17"/>
  <c r="M204" i="17"/>
  <c r="O205" i="17"/>
  <c r="O210" i="17"/>
  <c r="D266" i="17"/>
  <c r="K740" i="17"/>
  <c r="M251" i="17"/>
  <c r="I276" i="17"/>
  <c r="P750" i="17"/>
  <c r="D277" i="17"/>
  <c r="K751" i="17"/>
  <c r="M258" i="17"/>
  <c r="M754" i="17"/>
  <c r="E39" i="17"/>
  <c r="L248" i="17"/>
  <c r="L722" i="17"/>
  <c r="L632" i="17"/>
  <c r="L676" i="17"/>
  <c r="L610" i="17"/>
  <c r="E654" i="17"/>
  <c r="E632" i="17"/>
  <c r="L654" i="17"/>
  <c r="E610" i="17"/>
  <c r="J258" i="17"/>
  <c r="J732" i="17"/>
  <c r="J664" i="17"/>
  <c r="J620" i="17"/>
  <c r="C642" i="17"/>
  <c r="C664" i="17"/>
  <c r="C620" i="17"/>
  <c r="J642" i="17"/>
  <c r="J686" i="17"/>
  <c r="K134" i="17"/>
  <c r="D749" i="17"/>
  <c r="I32" i="17"/>
  <c r="I741" i="17"/>
  <c r="L679" i="17"/>
  <c r="L635" i="17"/>
  <c r="L657" i="17"/>
  <c r="L613" i="17"/>
  <c r="E635" i="17"/>
  <c r="E657" i="17"/>
  <c r="E613" i="17"/>
  <c r="F30" i="17"/>
  <c r="F739" i="17"/>
  <c r="D32" i="17"/>
  <c r="C271" i="17"/>
  <c r="C745" i="17"/>
  <c r="F278" i="17"/>
  <c r="F752" i="17"/>
  <c r="F276" i="17"/>
  <c r="F750" i="17"/>
  <c r="F274" i="17"/>
  <c r="F748" i="17"/>
  <c r="E271" i="17"/>
  <c r="E34" i="17"/>
  <c r="E743" i="17"/>
  <c r="O78" i="17"/>
  <c r="O718" i="17"/>
  <c r="O606" i="17"/>
  <c r="H606" i="17"/>
  <c r="O672" i="17"/>
  <c r="O628" i="17"/>
  <c r="O650" i="17"/>
  <c r="H650" i="17"/>
  <c r="H628" i="17"/>
  <c r="C314" i="17"/>
  <c r="J608" i="17"/>
  <c r="J630" i="17"/>
  <c r="J720" i="17"/>
  <c r="C630" i="17"/>
  <c r="C608" i="17"/>
  <c r="J652" i="17"/>
  <c r="J674" i="17"/>
  <c r="C652" i="17"/>
  <c r="E315" i="17"/>
  <c r="L721" i="17"/>
  <c r="L631" i="17"/>
  <c r="L675" i="17"/>
  <c r="L609" i="17"/>
  <c r="L653" i="17"/>
  <c r="E609" i="17"/>
  <c r="E653" i="17"/>
  <c r="E631" i="17"/>
  <c r="F317" i="17"/>
  <c r="M611" i="17"/>
  <c r="M677" i="17"/>
  <c r="M633" i="17"/>
  <c r="F633" i="17"/>
  <c r="F611" i="17"/>
  <c r="F655" i="17"/>
  <c r="M655" i="17"/>
  <c r="H320" i="17"/>
  <c r="O726" i="17"/>
  <c r="O614" i="17"/>
  <c r="O636" i="17"/>
  <c r="H614" i="17"/>
  <c r="O658" i="17"/>
  <c r="H658" i="17"/>
  <c r="O680" i="17"/>
  <c r="H636" i="17"/>
  <c r="C322" i="17"/>
  <c r="J728" i="17"/>
  <c r="J638" i="17"/>
  <c r="C660" i="17"/>
  <c r="J616" i="17"/>
  <c r="C616" i="17"/>
  <c r="J682" i="17"/>
  <c r="J660" i="17"/>
  <c r="C638" i="17"/>
  <c r="K207" i="17"/>
  <c r="K729" i="17"/>
  <c r="K639" i="17"/>
  <c r="D661" i="17"/>
  <c r="K617" i="17"/>
  <c r="D617" i="17"/>
  <c r="K683" i="17"/>
  <c r="K661" i="17"/>
  <c r="D639" i="17"/>
  <c r="M257" i="17"/>
  <c r="M731" i="17"/>
  <c r="M641" i="17"/>
  <c r="M685" i="17"/>
  <c r="F619" i="17"/>
  <c r="F641" i="17"/>
  <c r="F663" i="17"/>
  <c r="M619" i="17"/>
  <c r="M663" i="17"/>
  <c r="L732" i="17"/>
  <c r="E620" i="17"/>
  <c r="L686" i="17"/>
  <c r="E642" i="17"/>
  <c r="L664" i="17"/>
  <c r="L642" i="17"/>
  <c r="L620" i="17"/>
  <c r="E664" i="17"/>
  <c r="M187" i="17"/>
  <c r="O199" i="17"/>
  <c r="N205" i="17"/>
  <c r="K208" i="17"/>
  <c r="N210" i="17"/>
  <c r="M220" i="17"/>
  <c r="L224" i="17"/>
  <c r="J242" i="17"/>
  <c r="J738" i="17"/>
  <c r="N243" i="17"/>
  <c r="N739" i="17"/>
  <c r="J245" i="17"/>
  <c r="J741" i="17"/>
  <c r="N251" i="17"/>
  <c r="O254" i="17"/>
  <c r="O750" i="17"/>
  <c r="C278" i="17"/>
  <c r="J752" i="17"/>
  <c r="L258" i="17"/>
  <c r="L754" i="17"/>
  <c r="N199" i="17"/>
  <c r="M210" i="17"/>
  <c r="M243" i="17"/>
  <c r="M739" i="17"/>
  <c r="P245" i="17"/>
  <c r="P741" i="17"/>
  <c r="P251" i="17"/>
  <c r="N254" i="17"/>
  <c r="N750" i="17"/>
  <c r="I278" i="17"/>
  <c r="P752" i="17"/>
  <c r="D280" i="17"/>
  <c r="K754" i="17"/>
  <c r="J81" i="17"/>
  <c r="J721" i="17"/>
  <c r="J631" i="17"/>
  <c r="C609" i="17"/>
  <c r="J609" i="17"/>
  <c r="C631" i="17"/>
  <c r="C653" i="17"/>
  <c r="J653" i="17"/>
  <c r="J675" i="17"/>
  <c r="G320" i="17"/>
  <c r="N726" i="17"/>
  <c r="N614" i="17"/>
  <c r="N636" i="17"/>
  <c r="N658" i="17"/>
  <c r="G658" i="17"/>
  <c r="N680" i="17"/>
  <c r="G636" i="17"/>
  <c r="G614" i="17"/>
  <c r="K732" i="17"/>
  <c r="K620" i="17"/>
  <c r="K686" i="17"/>
  <c r="D620" i="17"/>
  <c r="D664" i="17"/>
  <c r="D642" i="17"/>
  <c r="K664" i="17"/>
  <c r="K642" i="17"/>
  <c r="C274" i="17"/>
  <c r="C748" i="17"/>
  <c r="D46" i="17"/>
  <c r="D754" i="17"/>
  <c r="D42" i="17"/>
  <c r="D750" i="17"/>
  <c r="I102" i="17"/>
  <c r="I742" i="17"/>
  <c r="M78" i="17"/>
  <c r="M718" i="17"/>
  <c r="M606" i="17"/>
  <c r="F606" i="17"/>
  <c r="M672" i="17"/>
  <c r="F650" i="17"/>
  <c r="M650" i="17"/>
  <c r="M628" i="17"/>
  <c r="F628" i="17"/>
  <c r="O223" i="17"/>
  <c r="O720" i="17"/>
  <c r="O630" i="17"/>
  <c r="O608" i="17"/>
  <c r="O652" i="17"/>
  <c r="H630" i="17"/>
  <c r="O674" i="17"/>
  <c r="H652" i="17"/>
  <c r="H608" i="17"/>
  <c r="J200" i="17"/>
  <c r="J722" i="17"/>
  <c r="J632" i="17"/>
  <c r="J654" i="17"/>
  <c r="C654" i="17"/>
  <c r="J676" i="17"/>
  <c r="C610" i="17"/>
  <c r="C632" i="17"/>
  <c r="J610" i="17"/>
  <c r="K249" i="17"/>
  <c r="K611" i="17"/>
  <c r="K655" i="17"/>
  <c r="D633" i="17"/>
  <c r="K633" i="17"/>
  <c r="K677" i="17"/>
  <c r="D655" i="17"/>
  <c r="D611" i="17"/>
  <c r="F320" i="17"/>
  <c r="M726" i="17"/>
  <c r="M614" i="17"/>
  <c r="M636" i="17"/>
  <c r="F636" i="17"/>
  <c r="M658" i="17"/>
  <c r="F658" i="17"/>
  <c r="F614" i="17"/>
  <c r="M680" i="17"/>
  <c r="G322" i="17"/>
  <c r="N728" i="17"/>
  <c r="N638" i="17"/>
  <c r="N660" i="17"/>
  <c r="N682" i="17"/>
  <c r="G660" i="17"/>
  <c r="N616" i="17"/>
  <c r="G638" i="17"/>
  <c r="G616" i="17"/>
  <c r="P90" i="17"/>
  <c r="P730" i="17"/>
  <c r="P618" i="17"/>
  <c r="P684" i="17"/>
  <c r="I618" i="17"/>
  <c r="I640" i="17"/>
  <c r="P662" i="17"/>
  <c r="I662" i="17"/>
  <c r="P640" i="17"/>
  <c r="K731" i="17"/>
  <c r="K641" i="17"/>
  <c r="D663" i="17"/>
  <c r="K619" i="17"/>
  <c r="D641" i="17"/>
  <c r="D619" i="17"/>
  <c r="K663" i="17"/>
  <c r="K685" i="17"/>
  <c r="C99" i="17"/>
  <c r="L174" i="17"/>
  <c r="M184" i="17"/>
  <c r="K197" i="17"/>
  <c r="M199" i="17"/>
  <c r="J181" i="17"/>
  <c r="L205" i="17"/>
  <c r="N207" i="17"/>
  <c r="J209" i="17"/>
  <c r="L210" i="17"/>
  <c r="J206" i="17"/>
  <c r="I264" i="17"/>
  <c r="P738" i="17"/>
  <c r="L243" i="17"/>
  <c r="L739" i="17"/>
  <c r="J247" i="17"/>
  <c r="J743" i="17"/>
  <c r="H278" i="17"/>
  <c r="O752" i="17"/>
  <c r="K258" i="17"/>
  <c r="L220" i="17"/>
  <c r="L627" i="17"/>
  <c r="L605" i="17"/>
  <c r="E627" i="17"/>
  <c r="E605" i="17"/>
  <c r="L717" i="17"/>
  <c r="L649" i="17"/>
  <c r="L671" i="17"/>
  <c r="E649" i="17"/>
  <c r="L134" i="17"/>
  <c r="E749" i="17"/>
  <c r="M657" i="17"/>
  <c r="M613" i="17"/>
  <c r="M679" i="17"/>
  <c r="M635" i="17"/>
  <c r="F657" i="17"/>
  <c r="F613" i="17"/>
  <c r="F635" i="17"/>
  <c r="D271" i="17"/>
  <c r="N78" i="17"/>
  <c r="N606" i="17"/>
  <c r="N718" i="17"/>
  <c r="G606" i="17"/>
  <c r="G628" i="17"/>
  <c r="N672" i="17"/>
  <c r="G650" i="17"/>
  <c r="N628" i="17"/>
  <c r="N650" i="17"/>
  <c r="L249" i="17"/>
  <c r="L611" i="17"/>
  <c r="L677" i="17"/>
  <c r="L655" i="17"/>
  <c r="L633" i="17"/>
  <c r="E633" i="17"/>
  <c r="E655" i="17"/>
  <c r="E611" i="17"/>
  <c r="L257" i="17"/>
  <c r="L731" i="17"/>
  <c r="L641" i="17"/>
  <c r="E619" i="17"/>
  <c r="L619" i="17"/>
  <c r="E663" i="17"/>
  <c r="L685" i="17"/>
  <c r="E641" i="17"/>
  <c r="L663" i="17"/>
  <c r="J76" i="17"/>
  <c r="P220" i="17"/>
  <c r="P627" i="17"/>
  <c r="P605" i="17"/>
  <c r="P717" i="17"/>
  <c r="I627" i="17"/>
  <c r="I605" i="17"/>
  <c r="P649" i="17"/>
  <c r="P671" i="17"/>
  <c r="I649" i="17"/>
  <c r="C41" i="17"/>
  <c r="C749" i="17"/>
  <c r="I45" i="17"/>
  <c r="I753" i="17"/>
  <c r="I43" i="17"/>
  <c r="I751" i="17"/>
  <c r="P157" i="17"/>
  <c r="I749" i="17"/>
  <c r="I107" i="17"/>
  <c r="O152" i="17"/>
  <c r="H744" i="17"/>
  <c r="H33" i="17"/>
  <c r="H742" i="17"/>
  <c r="O148" i="17"/>
  <c r="H740" i="17"/>
  <c r="L78" i="17"/>
  <c r="L718" i="17"/>
  <c r="L606" i="17"/>
  <c r="E606" i="17"/>
  <c r="L650" i="17"/>
  <c r="E628" i="17"/>
  <c r="E650" i="17"/>
  <c r="L628" i="17"/>
  <c r="L672" i="17"/>
  <c r="G33" i="17"/>
  <c r="N608" i="17"/>
  <c r="N720" i="17"/>
  <c r="N630" i="17"/>
  <c r="N652" i="17"/>
  <c r="N674" i="17"/>
  <c r="G630" i="17"/>
  <c r="G652" i="17"/>
  <c r="G608" i="17"/>
  <c r="P82" i="17"/>
  <c r="P722" i="17"/>
  <c r="P632" i="17"/>
  <c r="P676" i="17"/>
  <c r="I654" i="17"/>
  <c r="P610" i="17"/>
  <c r="P654" i="17"/>
  <c r="I610" i="17"/>
  <c r="I632" i="17"/>
  <c r="C319" i="17"/>
  <c r="J725" i="17"/>
  <c r="J657" i="17"/>
  <c r="C635" i="17"/>
  <c r="J635" i="17"/>
  <c r="J679" i="17"/>
  <c r="C613" i="17"/>
  <c r="J613" i="17"/>
  <c r="C657" i="17"/>
  <c r="L726" i="17"/>
  <c r="L636" i="17"/>
  <c r="L614" i="17"/>
  <c r="E636" i="17"/>
  <c r="E614" i="17"/>
  <c r="E658" i="17"/>
  <c r="L680" i="17"/>
  <c r="L658" i="17"/>
  <c r="F322" i="17"/>
  <c r="M728" i="17"/>
  <c r="M638" i="17"/>
  <c r="F638" i="17"/>
  <c r="M660" i="17"/>
  <c r="F660" i="17"/>
  <c r="F616" i="17"/>
  <c r="M616" i="17"/>
  <c r="M682" i="17"/>
  <c r="O256" i="17"/>
  <c r="O730" i="17"/>
  <c r="O618" i="17"/>
  <c r="H640" i="17"/>
  <c r="H662" i="17"/>
  <c r="H618" i="17"/>
  <c r="O662" i="17"/>
  <c r="O640" i="17"/>
  <c r="O684" i="17"/>
  <c r="J78" i="17"/>
  <c r="L89" i="17"/>
  <c r="K174" i="17"/>
  <c r="K183" i="17"/>
  <c r="K185" i="17"/>
  <c r="L184" i="17"/>
  <c r="M172" i="17"/>
  <c r="N173" i="17"/>
  <c r="J175" i="17"/>
  <c r="L199" i="17"/>
  <c r="P203" i="17"/>
  <c r="K210" i="17"/>
  <c r="D265" i="17"/>
  <c r="K739" i="17"/>
  <c r="N245" i="17"/>
  <c r="N741" i="17"/>
  <c r="I269" i="17"/>
  <c r="P743" i="17"/>
  <c r="J252" i="17"/>
  <c r="J748" i="17"/>
  <c r="L254" i="17"/>
  <c r="L750" i="17"/>
  <c r="N256" i="17"/>
  <c r="N752" i="17"/>
  <c r="O245" i="17"/>
  <c r="O719" i="17"/>
  <c r="O629" i="17"/>
  <c r="H651" i="17"/>
  <c r="O673" i="17"/>
  <c r="H607" i="17"/>
  <c r="O607" i="17"/>
  <c r="O651" i="17"/>
  <c r="H629" i="17"/>
  <c r="K721" i="17"/>
  <c r="K631" i="17"/>
  <c r="D609" i="17"/>
  <c r="D631" i="17"/>
  <c r="K609" i="17"/>
  <c r="K675" i="17"/>
  <c r="D653" i="17"/>
  <c r="K653" i="17"/>
  <c r="O243" i="17"/>
  <c r="O627" i="17"/>
  <c r="O649" i="17"/>
  <c r="H627" i="17"/>
  <c r="O605" i="17"/>
  <c r="H649" i="17"/>
  <c r="O717" i="17"/>
  <c r="H605" i="17"/>
  <c r="O671" i="17"/>
  <c r="C110" i="17"/>
  <c r="C750" i="17"/>
  <c r="H279" i="17"/>
  <c r="H753" i="17"/>
  <c r="H43" i="17"/>
  <c r="H751" i="17"/>
  <c r="H109" i="17"/>
  <c r="H749" i="17"/>
  <c r="H273" i="17"/>
  <c r="G270" i="17"/>
  <c r="G744" i="17"/>
  <c r="G268" i="17"/>
  <c r="G742" i="17"/>
  <c r="N148" i="17"/>
  <c r="G740" i="17"/>
  <c r="K78" i="17"/>
  <c r="K718" i="17"/>
  <c r="D606" i="17"/>
  <c r="K606" i="17"/>
  <c r="K672" i="17"/>
  <c r="D650" i="17"/>
  <c r="D628" i="17"/>
  <c r="K650" i="17"/>
  <c r="K628" i="17"/>
  <c r="M720" i="17"/>
  <c r="M608" i="17"/>
  <c r="M630" i="17"/>
  <c r="F652" i="17"/>
  <c r="F608" i="17"/>
  <c r="M652" i="17"/>
  <c r="F630" i="17"/>
  <c r="M674" i="17"/>
  <c r="O200" i="17"/>
  <c r="O722" i="17"/>
  <c r="O632" i="17"/>
  <c r="H654" i="17"/>
  <c r="H632" i="17"/>
  <c r="O676" i="17"/>
  <c r="O610" i="17"/>
  <c r="H610" i="17"/>
  <c r="O654" i="17"/>
  <c r="P613" i="17"/>
  <c r="P679" i="17"/>
  <c r="P635" i="17"/>
  <c r="P657" i="17"/>
  <c r="I657" i="17"/>
  <c r="I613" i="17"/>
  <c r="I635" i="17"/>
  <c r="D320" i="17"/>
  <c r="K726" i="17"/>
  <c r="K614" i="17"/>
  <c r="K636" i="17"/>
  <c r="D614" i="17"/>
  <c r="D636" i="17"/>
  <c r="D658" i="17"/>
  <c r="K658" i="17"/>
  <c r="K680" i="17"/>
  <c r="E322" i="17"/>
  <c r="L728" i="17"/>
  <c r="L638" i="17"/>
  <c r="L616" i="17"/>
  <c r="E638" i="17"/>
  <c r="E616" i="17"/>
  <c r="L682" i="17"/>
  <c r="E660" i="17"/>
  <c r="L660" i="17"/>
  <c r="N185" i="17"/>
  <c r="N730" i="17"/>
  <c r="N618" i="17"/>
  <c r="N662" i="17"/>
  <c r="G640" i="17"/>
  <c r="G618" i="17"/>
  <c r="G662" i="17"/>
  <c r="N684" i="17"/>
  <c r="N640" i="17"/>
  <c r="D107" i="17"/>
  <c r="P175" i="17"/>
  <c r="P182" i="17"/>
  <c r="P184" i="17"/>
  <c r="P186" i="17"/>
  <c r="P181" i="17"/>
  <c r="K199" i="17"/>
  <c r="O203" i="17"/>
  <c r="L207" i="17"/>
  <c r="O209" i="17"/>
  <c r="K221" i="17"/>
  <c r="M245" i="17"/>
  <c r="M741" i="17"/>
  <c r="O247" i="17"/>
  <c r="O743" i="17"/>
  <c r="C269" i="17"/>
  <c r="P207" i="17"/>
  <c r="P729" i="17"/>
  <c r="P639" i="17"/>
  <c r="I661" i="17"/>
  <c r="P617" i="17"/>
  <c r="P661" i="17"/>
  <c r="I639" i="17"/>
  <c r="I617" i="17"/>
  <c r="P683" i="17"/>
  <c r="E30" i="17"/>
  <c r="E739" i="17"/>
  <c r="P80" i="17"/>
  <c r="P630" i="17"/>
  <c r="P720" i="17"/>
  <c r="P608" i="17"/>
  <c r="I608" i="17"/>
  <c r="P674" i="17"/>
  <c r="I630" i="17"/>
  <c r="P652" i="17"/>
  <c r="I652" i="17"/>
  <c r="C324" i="17"/>
  <c r="J730" i="17"/>
  <c r="J618" i="17"/>
  <c r="J662" i="17"/>
  <c r="J684" i="17"/>
  <c r="C618" i="17"/>
  <c r="C640" i="17"/>
  <c r="C662" i="17"/>
  <c r="J640" i="17"/>
  <c r="G311" i="17"/>
  <c r="N627" i="17"/>
  <c r="G605" i="17"/>
  <c r="G627" i="17"/>
  <c r="N671" i="17"/>
  <c r="N649" i="17"/>
  <c r="G649" i="17"/>
  <c r="N717" i="17"/>
  <c r="N605" i="17"/>
  <c r="J159" i="17"/>
  <c r="C751" i="17"/>
  <c r="G279" i="17"/>
  <c r="G753" i="17"/>
  <c r="G43" i="17"/>
  <c r="G751" i="17"/>
  <c r="N155" i="17"/>
  <c r="F270" i="17"/>
  <c r="F744" i="17"/>
  <c r="F268" i="17"/>
  <c r="F742" i="17"/>
  <c r="M148" i="17"/>
  <c r="F740" i="17"/>
  <c r="J719" i="17"/>
  <c r="J629" i="17"/>
  <c r="C651" i="17"/>
  <c r="J607" i="17"/>
  <c r="J673" i="17"/>
  <c r="J651" i="17"/>
  <c r="C629" i="17"/>
  <c r="C607" i="17"/>
  <c r="L608" i="17"/>
  <c r="L720" i="17"/>
  <c r="L630" i="17"/>
  <c r="E652" i="17"/>
  <c r="L674" i="17"/>
  <c r="E630" i="17"/>
  <c r="E608" i="17"/>
  <c r="L652" i="17"/>
  <c r="N200" i="17"/>
  <c r="N632" i="17"/>
  <c r="N722" i="17"/>
  <c r="N654" i="17"/>
  <c r="G632" i="17"/>
  <c r="G610" i="17"/>
  <c r="N610" i="17"/>
  <c r="N676" i="17"/>
  <c r="G654" i="17"/>
  <c r="O679" i="17"/>
  <c r="O635" i="17"/>
  <c r="O657" i="17"/>
  <c r="O613" i="17"/>
  <c r="H635" i="17"/>
  <c r="H613" i="17"/>
  <c r="H657" i="17"/>
  <c r="C321" i="17"/>
  <c r="J727" i="17"/>
  <c r="J681" i="17"/>
  <c r="J637" i="17"/>
  <c r="C615" i="17"/>
  <c r="J659" i="17"/>
  <c r="C637" i="17"/>
  <c r="C659" i="17"/>
  <c r="D322" i="17"/>
  <c r="K728" i="17"/>
  <c r="K638" i="17"/>
  <c r="D638" i="17"/>
  <c r="D616" i="17"/>
  <c r="K660" i="17"/>
  <c r="K616" i="17"/>
  <c r="K682" i="17"/>
  <c r="D660" i="17"/>
  <c r="M256" i="17"/>
  <c r="M730" i="17"/>
  <c r="M618" i="17"/>
  <c r="F662" i="17"/>
  <c r="F618" i="17"/>
  <c r="F640" i="17"/>
  <c r="M662" i="17"/>
  <c r="M640" i="17"/>
  <c r="M684" i="17"/>
  <c r="I108" i="17"/>
  <c r="O182" i="17"/>
  <c r="O184" i="17"/>
  <c r="O181" i="17"/>
  <c r="P195" i="17"/>
  <c r="O198" i="17"/>
  <c r="L203" i="17"/>
  <c r="J244" i="17"/>
  <c r="J740" i="17"/>
  <c r="L245" i="17"/>
  <c r="L741" i="17"/>
  <c r="N247" i="17"/>
  <c r="N743" i="17"/>
  <c r="O252" i="17"/>
  <c r="O748" i="17"/>
  <c r="C277" i="17"/>
  <c r="J751" i="17"/>
  <c r="L256" i="17"/>
  <c r="L752" i="17"/>
  <c r="H267" i="17"/>
  <c r="K312" i="17"/>
  <c r="K150" i="17"/>
  <c r="D742" i="17"/>
  <c r="C273" i="17"/>
  <c r="C747" i="17"/>
  <c r="D34" i="17"/>
  <c r="D743" i="17"/>
  <c r="H322" i="17"/>
  <c r="O728" i="17"/>
  <c r="O638" i="17"/>
  <c r="H660" i="17"/>
  <c r="H616" i="17"/>
  <c r="O616" i="17"/>
  <c r="O682" i="17"/>
  <c r="H638" i="17"/>
  <c r="O660" i="17"/>
  <c r="J146" i="17"/>
  <c r="C738" i="17"/>
  <c r="M195" i="17"/>
  <c r="M627" i="17"/>
  <c r="F605" i="17"/>
  <c r="F627" i="17"/>
  <c r="M649" i="17"/>
  <c r="M717" i="17"/>
  <c r="M605" i="17"/>
  <c r="F649" i="17"/>
  <c r="M671" i="17"/>
  <c r="F279" i="17"/>
  <c r="F753" i="17"/>
  <c r="F43" i="17"/>
  <c r="F751" i="17"/>
  <c r="F275" i="17"/>
  <c r="F749" i="17"/>
  <c r="F273" i="17"/>
  <c r="E270" i="17"/>
  <c r="E744" i="17"/>
  <c r="L150" i="17"/>
  <c r="E742" i="17"/>
  <c r="P174" i="17"/>
  <c r="P629" i="17"/>
  <c r="P719" i="17"/>
  <c r="P673" i="17"/>
  <c r="I607" i="17"/>
  <c r="I629" i="17"/>
  <c r="I651" i="17"/>
  <c r="P651" i="17"/>
  <c r="P607" i="17"/>
  <c r="K246" i="17"/>
  <c r="K720" i="17"/>
  <c r="K630" i="17"/>
  <c r="K608" i="17"/>
  <c r="K652" i="17"/>
  <c r="D630" i="17"/>
  <c r="D652" i="17"/>
  <c r="D608" i="17"/>
  <c r="K674" i="17"/>
  <c r="M200" i="17"/>
  <c r="M632" i="17"/>
  <c r="M722" i="17"/>
  <c r="M654" i="17"/>
  <c r="F632" i="17"/>
  <c r="M610" i="17"/>
  <c r="F610" i="17"/>
  <c r="M676" i="17"/>
  <c r="F654" i="17"/>
  <c r="N679" i="17"/>
  <c r="N635" i="17"/>
  <c r="N657" i="17"/>
  <c r="N613" i="17"/>
  <c r="G635" i="17"/>
  <c r="G657" i="17"/>
  <c r="G613" i="17"/>
  <c r="I321" i="17"/>
  <c r="P727" i="17"/>
  <c r="I659" i="17"/>
  <c r="P681" i="17"/>
  <c r="P637" i="17"/>
  <c r="P659" i="17"/>
  <c r="I637" i="17"/>
  <c r="I615" i="17"/>
  <c r="C323" i="17"/>
  <c r="J729" i="17"/>
  <c r="J639" i="17"/>
  <c r="J683" i="17"/>
  <c r="J617" i="17"/>
  <c r="C639" i="17"/>
  <c r="C661" i="17"/>
  <c r="C617" i="17"/>
  <c r="J661" i="17"/>
  <c r="L208" i="17"/>
  <c r="L730" i="17"/>
  <c r="L618" i="17"/>
  <c r="E662" i="17"/>
  <c r="L684" i="17"/>
  <c r="E618" i="17"/>
  <c r="E640" i="17"/>
  <c r="L662" i="17"/>
  <c r="L640" i="17"/>
  <c r="I322" i="17"/>
  <c r="P728" i="17"/>
  <c r="P638" i="17"/>
  <c r="P616" i="17"/>
  <c r="I638" i="17"/>
  <c r="P660" i="17"/>
  <c r="P682" i="17"/>
  <c r="I660" i="17"/>
  <c r="I616" i="17"/>
  <c r="N182" i="17"/>
  <c r="N184" i="17"/>
  <c r="N186" i="17"/>
  <c r="O195" i="17"/>
  <c r="P196" i="17"/>
  <c r="N203" i="17"/>
  <c r="O206" i="17"/>
  <c r="M209" i="17"/>
  <c r="O221" i="17"/>
  <c r="I266" i="17"/>
  <c r="P740" i="17"/>
  <c r="D267" i="17"/>
  <c r="K741" i="17"/>
  <c r="M247" i="17"/>
  <c r="M743" i="17"/>
  <c r="N252" i="17"/>
  <c r="N748" i="17"/>
  <c r="I277" i="17"/>
  <c r="P751" i="17"/>
  <c r="D278" i="17"/>
  <c r="K752" i="17"/>
  <c r="M182" i="17"/>
  <c r="M186" i="17"/>
  <c r="N195" i="17"/>
  <c r="O196" i="17"/>
  <c r="M198" i="17"/>
  <c r="M203" i="17"/>
  <c r="J224" i="17"/>
  <c r="D264" i="17"/>
  <c r="K738" i="17"/>
  <c r="O244" i="17"/>
  <c r="O740" i="17"/>
  <c r="L247" i="17"/>
  <c r="L743" i="17"/>
  <c r="L182" i="17"/>
  <c r="L186" i="17"/>
  <c r="J197" i="17"/>
  <c r="P204" i="17"/>
  <c r="M206" i="17"/>
  <c r="O208" i="17"/>
  <c r="K209" i="17"/>
  <c r="M221" i="17"/>
  <c r="N244" i="17"/>
  <c r="N740" i="17"/>
  <c r="D269" i="17"/>
  <c r="K743" i="17"/>
  <c r="L252" i="17"/>
  <c r="L748" i="17"/>
  <c r="I280" i="17"/>
  <c r="P754" i="17"/>
  <c r="L159" i="17"/>
  <c r="E751" i="17"/>
  <c r="H321" i="17"/>
  <c r="O727" i="17"/>
  <c r="O681" i="17"/>
  <c r="O637" i="17"/>
  <c r="H659" i="17"/>
  <c r="O659" i="17"/>
  <c r="H615" i="17"/>
  <c r="H637" i="17"/>
  <c r="D311" i="17"/>
  <c r="K627" i="17"/>
  <c r="K671" i="17"/>
  <c r="D605" i="17"/>
  <c r="K717" i="17"/>
  <c r="D649" i="17"/>
  <c r="K605" i="17"/>
  <c r="K649" i="17"/>
  <c r="D627" i="17"/>
  <c r="P224" i="17"/>
  <c r="P721" i="17"/>
  <c r="P631" i="17"/>
  <c r="P675" i="17"/>
  <c r="I609" i="17"/>
  <c r="I631" i="17"/>
  <c r="P609" i="17"/>
  <c r="P653" i="17"/>
  <c r="I653" i="17"/>
  <c r="N727" i="17"/>
  <c r="G659" i="17"/>
  <c r="N681" i="17"/>
  <c r="N637" i="17"/>
  <c r="N659" i="17"/>
  <c r="G637" i="17"/>
  <c r="G615" i="17"/>
  <c r="P258" i="17"/>
  <c r="P732" i="17"/>
  <c r="P664" i="17"/>
  <c r="P620" i="17"/>
  <c r="P642" i="17"/>
  <c r="P686" i="17"/>
  <c r="I642" i="17"/>
  <c r="I620" i="17"/>
  <c r="I664" i="17"/>
  <c r="I46" i="17"/>
  <c r="I754" i="17"/>
  <c r="I274" i="17"/>
  <c r="I748" i="17"/>
  <c r="H271" i="17"/>
  <c r="C30" i="17"/>
  <c r="J627" i="17"/>
  <c r="J649" i="17"/>
  <c r="J671" i="17"/>
  <c r="C627" i="17"/>
  <c r="C649" i="17"/>
  <c r="J605" i="17"/>
  <c r="C605" i="17"/>
  <c r="J717" i="17"/>
  <c r="M197" i="17"/>
  <c r="M629" i="17"/>
  <c r="M719" i="17"/>
  <c r="M607" i="17"/>
  <c r="F651" i="17"/>
  <c r="F607" i="17"/>
  <c r="M673" i="17"/>
  <c r="M651" i="17"/>
  <c r="F629" i="17"/>
  <c r="H315" i="17"/>
  <c r="O721" i="17"/>
  <c r="O631" i="17"/>
  <c r="O675" i="17"/>
  <c r="O653" i="17"/>
  <c r="H631" i="17"/>
  <c r="H653" i="17"/>
  <c r="H609" i="17"/>
  <c r="O609" i="17"/>
  <c r="C317" i="17"/>
  <c r="J611" i="17"/>
  <c r="C633" i="17"/>
  <c r="C611" i="17"/>
  <c r="J723" i="17"/>
  <c r="J677" i="17"/>
  <c r="J633" i="17"/>
  <c r="J655" i="17"/>
  <c r="C655" i="17"/>
  <c r="K679" i="17"/>
  <c r="K657" i="17"/>
  <c r="K613" i="17"/>
  <c r="K635" i="17"/>
  <c r="D635" i="17"/>
  <c r="F321" i="17"/>
  <c r="M727" i="17"/>
  <c r="F659" i="17"/>
  <c r="M681" i="17"/>
  <c r="M659" i="17"/>
  <c r="M637" i="17"/>
  <c r="F615" i="17"/>
  <c r="F637" i="17"/>
  <c r="N255" i="17"/>
  <c r="N729" i="17"/>
  <c r="N639" i="17"/>
  <c r="N661" i="17"/>
  <c r="G617" i="17"/>
  <c r="G639" i="17"/>
  <c r="N617" i="17"/>
  <c r="G661" i="17"/>
  <c r="N683" i="17"/>
  <c r="P209" i="17"/>
  <c r="P731" i="17"/>
  <c r="P641" i="17"/>
  <c r="I663" i="17"/>
  <c r="I619" i="17"/>
  <c r="I641" i="17"/>
  <c r="P663" i="17"/>
  <c r="P685" i="17"/>
  <c r="P619" i="17"/>
  <c r="D101" i="17"/>
  <c r="J153" i="17"/>
  <c r="O258" i="17"/>
  <c r="O732" i="17"/>
  <c r="H642" i="17"/>
  <c r="O686" i="17"/>
  <c r="H620" i="17"/>
  <c r="O620" i="17"/>
  <c r="O642" i="17"/>
  <c r="H664" i="17"/>
  <c r="O664" i="17"/>
  <c r="K182" i="17"/>
  <c r="K184" i="17"/>
  <c r="K186" i="17"/>
  <c r="L195" i="17"/>
  <c r="M196" i="17"/>
  <c r="P197" i="17"/>
  <c r="O204" i="17"/>
  <c r="N208" i="17"/>
  <c r="P210" i="17"/>
  <c r="P221" i="17"/>
  <c r="C265" i="17"/>
  <c r="J739" i="17"/>
  <c r="M244" i="17"/>
  <c r="M740" i="17"/>
  <c r="K251" i="17"/>
  <c r="N87" i="17"/>
  <c r="G321" i="17"/>
  <c r="H45" i="17"/>
  <c r="D40" i="17"/>
  <c r="I35" i="17"/>
  <c r="P148" i="17"/>
  <c r="D45" i="17"/>
  <c r="C113" i="17"/>
  <c r="F107" i="17"/>
  <c r="M79" i="17"/>
  <c r="L101" i="17"/>
  <c r="P149" i="17"/>
  <c r="J150" i="17"/>
  <c r="J180" i="17"/>
  <c r="K181" i="17"/>
  <c r="O172" i="17"/>
  <c r="L183" i="17"/>
  <c r="N180" i="17"/>
  <c r="L177" i="17"/>
  <c r="J171" i="17"/>
  <c r="K198" i="17"/>
  <c r="L209" i="17"/>
  <c r="L200" i="17"/>
  <c r="J234" i="17"/>
  <c r="L223" i="17"/>
  <c r="K229" i="17"/>
  <c r="K230" i="17"/>
  <c r="K232" i="17"/>
  <c r="K234" i="17"/>
  <c r="J221" i="17"/>
  <c r="J257" i="17"/>
  <c r="J243" i="17"/>
  <c r="K257" i="17"/>
  <c r="K255" i="17"/>
  <c r="K253" i="17"/>
  <c r="K248" i="17"/>
  <c r="K245" i="17"/>
  <c r="K243" i="17"/>
  <c r="C276" i="17"/>
  <c r="H276" i="17"/>
  <c r="H274" i="17"/>
  <c r="H269" i="17"/>
  <c r="H266" i="17"/>
  <c r="H264" i="17"/>
  <c r="C311" i="17"/>
  <c r="G315" i="17"/>
  <c r="F311" i="17"/>
  <c r="L86" i="17"/>
  <c r="E320" i="17"/>
  <c r="K180" i="17"/>
  <c r="N172" i="17"/>
  <c r="M185" i="17"/>
  <c r="M180" i="17"/>
  <c r="P176" i="17"/>
  <c r="J176" i="17"/>
  <c r="J182" i="17"/>
  <c r="L187" i="17"/>
  <c r="J195" i="17"/>
  <c r="K205" i="17"/>
  <c r="K203" i="17"/>
  <c r="K200" i="17"/>
  <c r="K223" i="17"/>
  <c r="J233" i="17"/>
  <c r="O220" i="17"/>
  <c r="K228" i="17"/>
  <c r="P231" i="17"/>
  <c r="P233" i="17"/>
  <c r="P235" i="17"/>
  <c r="J256" i="17"/>
  <c r="P256" i="17"/>
  <c r="P254" i="17"/>
  <c r="P247" i="17"/>
  <c r="P244" i="17"/>
  <c r="C275" i="17"/>
  <c r="G280" i="17"/>
  <c r="G276" i="17"/>
  <c r="G274" i="17"/>
  <c r="G269" i="17"/>
  <c r="G266" i="17"/>
  <c r="G264" i="17"/>
  <c r="H316" i="17"/>
  <c r="G317" i="17"/>
  <c r="M312" i="17"/>
  <c r="D316" i="17"/>
  <c r="M311" i="17"/>
  <c r="J177" i="17"/>
  <c r="O187" i="17"/>
  <c r="L185" i="17"/>
  <c r="L180" i="17"/>
  <c r="O176" i="17"/>
  <c r="P208" i="17"/>
  <c r="P206" i="17"/>
  <c r="J199" i="17"/>
  <c r="J205" i="17"/>
  <c r="J232" i="17"/>
  <c r="N220" i="17"/>
  <c r="O224" i="17"/>
  <c r="P228" i="17"/>
  <c r="O231" i="17"/>
  <c r="O233" i="17"/>
  <c r="O235" i="17"/>
  <c r="J255" i="17"/>
  <c r="O249" i="17"/>
  <c r="F280" i="17"/>
  <c r="F269" i="17"/>
  <c r="F266" i="17"/>
  <c r="F264" i="17"/>
  <c r="E311" i="17"/>
  <c r="P310" i="17"/>
  <c r="E35" i="17"/>
  <c r="G41" i="17"/>
  <c r="J79" i="17"/>
  <c r="O79" i="17"/>
  <c r="H99" i="17"/>
  <c r="I109" i="17"/>
  <c r="M150" i="17"/>
  <c r="N175" i="17"/>
  <c r="P172" i="17"/>
  <c r="J173" i="17"/>
  <c r="J231" i="17"/>
  <c r="N224" i="17"/>
  <c r="O228" i="17"/>
  <c r="N231" i="17"/>
  <c r="N233" i="17"/>
  <c r="N235" i="17"/>
  <c r="J246" i="17"/>
  <c r="E280" i="17"/>
  <c r="E278" i="17"/>
  <c r="E276" i="17"/>
  <c r="E274" i="17"/>
  <c r="E269" i="17"/>
  <c r="E266" i="17"/>
  <c r="E264" i="17"/>
  <c r="E317" i="17"/>
  <c r="L315" i="17"/>
  <c r="G316" i="17"/>
  <c r="D35" i="17"/>
  <c r="H104" i="17"/>
  <c r="M175" i="17"/>
  <c r="J174" i="17"/>
  <c r="P173" i="17"/>
  <c r="N206" i="17"/>
  <c r="J230" i="17"/>
  <c r="M224" i="17"/>
  <c r="N228" i="17"/>
  <c r="M231" i="17"/>
  <c r="M233" i="17"/>
  <c r="M235" i="17"/>
  <c r="I268" i="17"/>
  <c r="J253" i="17"/>
  <c r="M254" i="17"/>
  <c r="M252" i="17"/>
  <c r="M249" i="17"/>
  <c r="D276" i="17"/>
  <c r="D274" i="17"/>
  <c r="G101" i="17"/>
  <c r="K160" i="17"/>
  <c r="K158" i="17"/>
  <c r="P152" i="17"/>
  <c r="P150" i="17"/>
  <c r="L175" i="17"/>
  <c r="J172" i="17"/>
  <c r="J229" i="17"/>
  <c r="K220" i="17"/>
  <c r="M228" i="17"/>
  <c r="L231" i="17"/>
  <c r="L233" i="17"/>
  <c r="L235" i="17"/>
  <c r="O246" i="17"/>
  <c r="I279" i="17"/>
  <c r="I275" i="17"/>
  <c r="I273" i="17"/>
  <c r="I270" i="17"/>
  <c r="I267" i="17"/>
  <c r="I265" i="17"/>
  <c r="H311" i="17"/>
  <c r="C316" i="17"/>
  <c r="D317" i="17"/>
  <c r="E316" i="17"/>
  <c r="C315" i="17"/>
  <c r="O312" i="17"/>
  <c r="L204" i="17"/>
  <c r="K231" i="17"/>
  <c r="J251" i="17"/>
  <c r="K254" i="17"/>
  <c r="O174" i="17"/>
  <c r="L172" i="17"/>
  <c r="M173" i="17"/>
  <c r="P198" i="17"/>
  <c r="K204" i="17"/>
  <c r="J223" i="17"/>
  <c r="J226" i="17"/>
  <c r="P229" i="17"/>
  <c r="P230" i="17"/>
  <c r="P232" i="17"/>
  <c r="P234" i="17"/>
  <c r="M246" i="17"/>
  <c r="J249" i="17"/>
  <c r="P257" i="17"/>
  <c r="P255" i="17"/>
  <c r="P253" i="17"/>
  <c r="P248" i="17"/>
  <c r="C264" i="17"/>
  <c r="C268" i="17"/>
  <c r="G277" i="17"/>
  <c r="G275" i="17"/>
  <c r="G273" i="17"/>
  <c r="G267" i="17"/>
  <c r="G265" i="17"/>
  <c r="J312" i="17"/>
  <c r="J315" i="17"/>
  <c r="J207" i="17"/>
  <c r="J228" i="17"/>
  <c r="N246" i="17"/>
  <c r="K252" i="17"/>
  <c r="H277" i="17"/>
  <c r="H275" i="17"/>
  <c r="N157" i="17"/>
  <c r="J187" i="17"/>
  <c r="N181" i="17"/>
  <c r="P177" i="17"/>
  <c r="N174" i="17"/>
  <c r="K172" i="17"/>
  <c r="L173" i="17"/>
  <c r="J183" i="17"/>
  <c r="J203" i="17"/>
  <c r="P205" i="17"/>
  <c r="P200" i="17"/>
  <c r="L196" i="17"/>
  <c r="P223" i="17"/>
  <c r="J225" i="17"/>
  <c r="N221" i="17"/>
  <c r="O229" i="17"/>
  <c r="O230" i="17"/>
  <c r="O232" i="17"/>
  <c r="O234" i="17"/>
  <c r="L246" i="17"/>
  <c r="J248" i="17"/>
  <c r="O255" i="17"/>
  <c r="O253" i="17"/>
  <c r="O251" i="17"/>
  <c r="O248" i="17"/>
  <c r="C280" i="17"/>
  <c r="C267" i="17"/>
  <c r="F277" i="17"/>
  <c r="F265" i="17"/>
  <c r="P89" i="17"/>
  <c r="I323" i="17"/>
  <c r="H270" i="17"/>
  <c r="J158" i="17"/>
  <c r="H44" i="17"/>
  <c r="G32" i="17"/>
  <c r="L79" i="17"/>
  <c r="M89" i="17"/>
  <c r="P146" i="17"/>
  <c r="I31" i="17"/>
  <c r="C104" i="17"/>
  <c r="F32" i="17"/>
  <c r="K79" i="17"/>
  <c r="P86" i="17"/>
  <c r="I320" i="17"/>
  <c r="C109" i="17"/>
  <c r="N85" i="17"/>
  <c r="K101" i="17"/>
  <c r="J147" i="17"/>
  <c r="M157" i="17"/>
  <c r="J186" i="17"/>
  <c r="L181" i="17"/>
  <c r="O177" i="17"/>
  <c r="N198" i="17"/>
  <c r="P187" i="17"/>
  <c r="N229" i="17"/>
  <c r="N230" i="17"/>
  <c r="N232" i="17"/>
  <c r="N234" i="17"/>
  <c r="D268" i="17"/>
  <c r="N257" i="17"/>
  <c r="N253" i="17"/>
  <c r="N248" i="17"/>
  <c r="C279" i="17"/>
  <c r="C266" i="17"/>
  <c r="E277" i="17"/>
  <c r="E275" i="17"/>
  <c r="E273" i="17"/>
  <c r="E267" i="17"/>
  <c r="E265" i="17"/>
  <c r="F316" i="17"/>
  <c r="L206" i="17"/>
  <c r="K233" i="17"/>
  <c r="K244" i="17"/>
  <c r="O157" i="17"/>
  <c r="N150" i="17"/>
  <c r="F44" i="17"/>
  <c r="K89" i="17"/>
  <c r="O91" i="17"/>
  <c r="O89" i="17"/>
  <c r="P134" i="17"/>
  <c r="J148" i="17"/>
  <c r="L146" i="17"/>
  <c r="L157" i="17"/>
  <c r="K152" i="17"/>
  <c r="J185" i="17"/>
  <c r="N183" i="17"/>
  <c r="N177" i="17"/>
  <c r="M181" i="17"/>
  <c r="J222" i="17"/>
  <c r="L221" i="17"/>
  <c r="M229" i="17"/>
  <c r="M230" i="17"/>
  <c r="M232" i="17"/>
  <c r="M234" i="17"/>
  <c r="M255" i="17"/>
  <c r="M253" i="17"/>
  <c r="M248" i="17"/>
  <c r="D275" i="17"/>
  <c r="K314" i="17"/>
  <c r="D31" i="17"/>
  <c r="K173" i="17"/>
  <c r="L228" i="17"/>
  <c r="P135" i="17"/>
  <c r="H34" i="17"/>
  <c r="O161" i="17"/>
  <c r="H46" i="17"/>
  <c r="O146" i="17"/>
  <c r="G31" i="17"/>
  <c r="E32" i="17"/>
  <c r="E44" i="17"/>
  <c r="E110" i="17"/>
  <c r="K81" i="17"/>
  <c r="C98" i="17"/>
  <c r="F102" i="17"/>
  <c r="J149" i="17"/>
  <c r="K146" i="17"/>
  <c r="K155" i="17"/>
  <c r="P151" i="17"/>
  <c r="J184" i="17"/>
  <c r="M177" i="17"/>
  <c r="O173" i="17"/>
  <c r="L198" i="17"/>
  <c r="M207" i="17"/>
  <c r="M205" i="17"/>
  <c r="M223" i="17"/>
  <c r="J235" i="17"/>
  <c r="J220" i="17"/>
  <c r="L229" i="17"/>
  <c r="L230" i="17"/>
  <c r="L232" i="17"/>
  <c r="L234" i="17"/>
  <c r="L253" i="17"/>
  <c r="D315" i="17"/>
  <c r="H268" i="17"/>
  <c r="K175" i="17"/>
  <c r="H102" i="17"/>
  <c r="D102" i="17"/>
  <c r="O80" i="17"/>
  <c r="O175" i="17"/>
  <c r="E268" i="17"/>
  <c r="J80" i="17"/>
  <c r="P246" i="17"/>
  <c r="N223" i="17"/>
  <c r="O150" i="17"/>
  <c r="J198" i="17"/>
  <c r="G114" i="17"/>
  <c r="P92" i="17"/>
  <c r="N92" i="17"/>
  <c r="P91" i="17"/>
  <c r="N91" i="17"/>
  <c r="P161" i="17"/>
  <c r="E113" i="17"/>
  <c r="N161" i="17"/>
  <c r="M91" i="17"/>
  <c r="M161" i="17"/>
  <c r="J161" i="17"/>
  <c r="L161" i="17"/>
  <c r="F45" i="17"/>
  <c r="K161" i="17"/>
  <c r="C44" i="17"/>
  <c r="F111" i="17"/>
  <c r="D111" i="17"/>
  <c r="L111" i="17"/>
  <c r="P159" i="17"/>
  <c r="E43" i="17"/>
  <c r="O159" i="17"/>
  <c r="M159" i="17"/>
  <c r="M111" i="17"/>
  <c r="K159" i="17"/>
  <c r="O111" i="17"/>
  <c r="C111" i="17"/>
  <c r="N89" i="17"/>
  <c r="P88" i="17"/>
  <c r="L158" i="17"/>
  <c r="O135" i="17"/>
  <c r="I110" i="17"/>
  <c r="G110" i="17"/>
  <c r="K135" i="17"/>
  <c r="N88" i="17"/>
  <c r="J88" i="17"/>
  <c r="P158" i="17"/>
  <c r="J110" i="17"/>
  <c r="O158" i="17"/>
  <c r="N158" i="17"/>
  <c r="M158" i="17"/>
  <c r="J157" i="17"/>
  <c r="J87" i="17"/>
  <c r="K157" i="17"/>
  <c r="M134" i="17"/>
  <c r="P87" i="17"/>
  <c r="E109" i="17"/>
  <c r="H41" i="17"/>
  <c r="D109" i="17"/>
  <c r="J156" i="17"/>
  <c r="K156" i="17"/>
  <c r="M86" i="17"/>
  <c r="M108" i="17"/>
  <c r="O86" i="17"/>
  <c r="P156" i="17"/>
  <c r="G108" i="17"/>
  <c r="O156" i="17"/>
  <c r="F40" i="17"/>
  <c r="E108" i="17"/>
  <c r="N156" i="17"/>
  <c r="C108" i="17"/>
  <c r="D108" i="17"/>
  <c r="L108" i="17"/>
  <c r="L156" i="17"/>
  <c r="L85" i="17"/>
  <c r="O155" i="17"/>
  <c r="P155" i="17"/>
  <c r="M155" i="17"/>
  <c r="K107" i="17"/>
  <c r="L155" i="17"/>
  <c r="O85" i="17"/>
  <c r="H39" i="17"/>
  <c r="G107" i="17"/>
  <c r="M85" i="17"/>
  <c r="E107" i="17"/>
  <c r="K85" i="17"/>
  <c r="J155" i="17"/>
  <c r="I104" i="17"/>
  <c r="L152" i="17"/>
  <c r="J82" i="17"/>
  <c r="N82" i="17"/>
  <c r="J152" i="17"/>
  <c r="O82" i="17"/>
  <c r="D104" i="17"/>
  <c r="N152" i="17"/>
  <c r="M152" i="17"/>
  <c r="N151" i="17"/>
  <c r="L151" i="17"/>
  <c r="K151" i="17"/>
  <c r="C103" i="17"/>
  <c r="O81" i="17"/>
  <c r="N81" i="17"/>
  <c r="M81" i="17"/>
  <c r="L81" i="17"/>
  <c r="D103" i="17"/>
  <c r="C102" i="17"/>
  <c r="E33" i="17"/>
  <c r="D33" i="17"/>
  <c r="N80" i="17"/>
  <c r="G102" i="17"/>
  <c r="M102" i="17"/>
  <c r="M80" i="17"/>
  <c r="I33" i="17"/>
  <c r="L80" i="17"/>
  <c r="E102" i="17"/>
  <c r="K80" i="17"/>
  <c r="J102" i="17"/>
  <c r="M149" i="17"/>
  <c r="L149" i="17"/>
  <c r="I101" i="17"/>
  <c r="H101" i="17"/>
  <c r="O101" i="17"/>
  <c r="F101" i="17"/>
  <c r="C101" i="17"/>
  <c r="P79" i="17"/>
  <c r="C100" i="17"/>
  <c r="E31" i="17"/>
  <c r="J100" i="17"/>
  <c r="H31" i="17"/>
  <c r="P78" i="17"/>
  <c r="D100" i="17"/>
  <c r="G99" i="17"/>
  <c r="E99" i="17"/>
  <c r="I100" i="17"/>
  <c r="L148" i="17"/>
  <c r="K148" i="17"/>
  <c r="P147" i="17"/>
  <c r="G100" i="17"/>
  <c r="H100" i="17"/>
  <c r="H30" i="17"/>
  <c r="I30" i="17"/>
  <c r="F31" i="17"/>
  <c r="F100" i="17"/>
  <c r="E100" i="17"/>
  <c r="L147" i="17"/>
  <c r="J77" i="17"/>
  <c r="J99" i="17"/>
  <c r="K147" i="17"/>
  <c r="F99" i="17"/>
  <c r="D112" i="17"/>
  <c r="I111" i="17"/>
  <c r="H111" i="17"/>
  <c r="G111" i="17"/>
  <c r="N111" i="17"/>
  <c r="E111" i="17"/>
  <c r="J89" i="17"/>
  <c r="C43" i="17"/>
  <c r="J111" i="17"/>
  <c r="N159" i="17"/>
  <c r="N104" i="17"/>
  <c r="H35" i="17"/>
  <c r="K104" i="17"/>
  <c r="M82" i="17"/>
  <c r="G104" i="17"/>
  <c r="L82" i="17"/>
  <c r="F104" i="17"/>
  <c r="K82" i="17"/>
  <c r="E104" i="17"/>
  <c r="G35" i="17"/>
  <c r="I103" i="17"/>
  <c r="H103" i="17"/>
  <c r="K103" i="17"/>
  <c r="O151" i="17"/>
  <c r="G103" i="17"/>
  <c r="N103" i="17"/>
  <c r="F103" i="17"/>
  <c r="P81" i="17"/>
  <c r="E103" i="17"/>
  <c r="J103" i="17"/>
  <c r="M103" i="17"/>
  <c r="M92" i="17"/>
  <c r="F46" i="17"/>
  <c r="I114" i="17"/>
  <c r="J92" i="17"/>
  <c r="P162" i="17"/>
  <c r="N162" i="17"/>
  <c r="M162" i="17"/>
  <c r="L162" i="17"/>
  <c r="K162" i="17"/>
  <c r="H114" i="17"/>
  <c r="E114" i="17"/>
  <c r="L92" i="17"/>
  <c r="K92" i="17"/>
  <c r="C114" i="17"/>
  <c r="O92" i="17"/>
  <c r="C46" i="17"/>
  <c r="F114" i="17"/>
  <c r="K91" i="17"/>
  <c r="E45" i="17"/>
  <c r="L91" i="17"/>
  <c r="D113" i="17"/>
  <c r="O113" i="17"/>
  <c r="N113" i="17"/>
  <c r="I113" i="17"/>
  <c r="J91" i="17"/>
  <c r="H113" i="17"/>
  <c r="J113" i="17"/>
  <c r="M113" i="17"/>
  <c r="G113" i="17"/>
  <c r="L113" i="17"/>
  <c r="F113" i="17"/>
  <c r="O90" i="17"/>
  <c r="N90" i="17"/>
  <c r="P160" i="17"/>
  <c r="O160" i="17"/>
  <c r="I44" i="17"/>
  <c r="N160" i="17"/>
  <c r="M160" i="17"/>
  <c r="G44" i="17"/>
  <c r="L160" i="17"/>
  <c r="D44" i="17"/>
  <c r="K112" i="17"/>
  <c r="J160" i="17"/>
  <c r="L90" i="17"/>
  <c r="C112" i="17"/>
  <c r="K90" i="17"/>
  <c r="J90" i="17"/>
  <c r="I112" i="17"/>
  <c r="H112" i="17"/>
  <c r="G112" i="17"/>
  <c r="F112" i="17"/>
  <c r="E112" i="17"/>
  <c r="M90" i="17"/>
  <c r="O88" i="17"/>
  <c r="D110" i="17"/>
  <c r="M88" i="17"/>
  <c r="L88" i="17"/>
  <c r="F110" i="17"/>
  <c r="C42" i="17"/>
  <c r="K88" i="17"/>
  <c r="I42" i="17"/>
  <c r="H42" i="17"/>
  <c r="M135" i="17"/>
  <c r="G42" i="17"/>
  <c r="F42" i="17"/>
  <c r="J135" i="17"/>
  <c r="N135" i="17"/>
  <c r="I41" i="17"/>
  <c r="O87" i="17"/>
  <c r="N134" i="17"/>
  <c r="M87" i="17"/>
  <c r="J134" i="17"/>
  <c r="F41" i="17"/>
  <c r="L87" i="17"/>
  <c r="G109" i="17"/>
  <c r="K109" i="17"/>
  <c r="O134" i="17"/>
  <c r="E41" i="17"/>
  <c r="K87" i="17"/>
  <c r="F109" i="17"/>
  <c r="J109" i="17"/>
  <c r="L109" i="17"/>
  <c r="D41" i="17"/>
  <c r="J86" i="17"/>
  <c r="N86" i="17"/>
  <c r="K86" i="17"/>
  <c r="O108" i="17"/>
  <c r="H108" i="17"/>
  <c r="M156" i="17"/>
  <c r="E40" i="17"/>
  <c r="J108" i="17"/>
  <c r="K108" i="17"/>
  <c r="G39" i="17"/>
  <c r="M107" i="17"/>
  <c r="I39" i="17"/>
  <c r="J85" i="17"/>
  <c r="C107" i="17"/>
  <c r="N107" i="17"/>
  <c r="O107" i="17"/>
  <c r="H107" i="17"/>
  <c r="P85" i="17"/>
  <c r="E46" i="17"/>
  <c r="G46" i="17"/>
  <c r="D30" i="17"/>
  <c r="D99" i="17"/>
  <c r="J98" i="17"/>
  <c r="M99" i="17"/>
  <c r="P77" i="17"/>
  <c r="O77" i="17"/>
  <c r="N77" i="17"/>
  <c r="N99" i="17"/>
  <c r="P124" i="17"/>
  <c r="M77" i="17"/>
  <c r="L77" i="17"/>
  <c r="K77" i="17"/>
  <c r="I99" i="17"/>
  <c r="O99" i="17"/>
  <c r="O147" i="17"/>
  <c r="N147" i="17"/>
  <c r="M147" i="17"/>
  <c r="L99" i="17"/>
  <c r="H110" i="17"/>
  <c r="E42" i="17"/>
  <c r="L135" i="17"/>
  <c r="D39" i="17"/>
  <c r="C40" i="17"/>
  <c r="F39" i="17"/>
  <c r="F35" i="17"/>
  <c r="C34" i="17"/>
  <c r="F33" i="17"/>
  <c r="H32" i="17"/>
  <c r="C35" i="17"/>
  <c r="C39" i="17"/>
  <c r="C32" i="17"/>
  <c r="C31" i="17"/>
  <c r="C33" i="17"/>
  <c r="I127" i="17" l="1"/>
  <c r="H127" i="17"/>
  <c r="G127" i="17"/>
  <c r="F127" i="17"/>
  <c r="E127" i="17"/>
  <c r="D127" i="17"/>
  <c r="C127" i="17"/>
  <c r="H124" i="17" l="1"/>
  <c r="O124" i="17" s="1"/>
  <c r="G124" i="17"/>
  <c r="N124" i="17" s="1"/>
  <c r="F124" i="17"/>
  <c r="M124" i="17" s="1"/>
  <c r="E124" i="17"/>
  <c r="L124" i="17" s="1"/>
  <c r="D124" i="17"/>
  <c r="K124" i="17" s="1"/>
  <c r="C124" i="17"/>
  <c r="J124" i="17" s="1"/>
  <c r="I139" i="17" l="1"/>
  <c r="K6" i="17"/>
  <c r="K2004" i="17" s="1"/>
  <c r="L6" i="17"/>
  <c r="L2004" i="17" s="1"/>
  <c r="M6" i="17"/>
  <c r="M2004" i="17" s="1"/>
  <c r="N6" i="17"/>
  <c r="N2004" i="17" s="1"/>
  <c r="O6" i="17"/>
  <c r="O2004" i="17" s="1"/>
  <c r="P6" i="17"/>
  <c r="P2004" i="17" s="1"/>
  <c r="I1988" i="17" l="1"/>
  <c r="P2011" i="17"/>
  <c r="I1598" i="17"/>
  <c r="P1598" i="17"/>
  <c r="L1598" i="17"/>
  <c r="E1598" i="17"/>
  <c r="O1598" i="17"/>
  <c r="H1598" i="17"/>
  <c r="N1598" i="17"/>
  <c r="G1598" i="17"/>
  <c r="F1598" i="17"/>
  <c r="M1598" i="17"/>
  <c r="D1598" i="17"/>
  <c r="K1598" i="17"/>
  <c r="I1438" i="17"/>
  <c r="P1460" i="17"/>
  <c r="I1460" i="17"/>
  <c r="H1438" i="17"/>
  <c r="O1460" i="17"/>
  <c r="H1460" i="17"/>
  <c r="G1438" i="17"/>
  <c r="N1460" i="17"/>
  <c r="G1460" i="17"/>
  <c r="F1438" i="17"/>
  <c r="M1460" i="17"/>
  <c r="F1460" i="17"/>
  <c r="E1438" i="17"/>
  <c r="E1460" i="17"/>
  <c r="L1460" i="17"/>
  <c r="K1460" i="17"/>
  <c r="D1460" i="17"/>
  <c r="O1438" i="17"/>
  <c r="P1438" i="17"/>
  <c r="N1438" i="17"/>
  <c r="M1438" i="17"/>
  <c r="L1438" i="17"/>
  <c r="K1438" i="17"/>
  <c r="D1438" i="17"/>
  <c r="I317" i="17"/>
  <c r="P153" i="17"/>
  <c r="K1144" i="17"/>
  <c r="K1166" i="17"/>
  <c r="D1144" i="17"/>
  <c r="K1188" i="17"/>
  <c r="K1122" i="17"/>
  <c r="D1166" i="17"/>
  <c r="D1122" i="17"/>
  <c r="F1122" i="17"/>
  <c r="M1144" i="17"/>
  <c r="M1166" i="17"/>
  <c r="M1122" i="17"/>
  <c r="M1188" i="17"/>
  <c r="F1166" i="17"/>
  <c r="F1144" i="17"/>
  <c r="E1166" i="17"/>
  <c r="E1144" i="17"/>
  <c r="L1122" i="17"/>
  <c r="L1166" i="17"/>
  <c r="E1122" i="17"/>
  <c r="L1144" i="17"/>
  <c r="L1188" i="17"/>
  <c r="P1129" i="17"/>
  <c r="P1219" i="17"/>
  <c r="I1166" i="17"/>
  <c r="P1188" i="17"/>
  <c r="P1122" i="17"/>
  <c r="I1122" i="17"/>
  <c r="P1144" i="17"/>
  <c r="I1144" i="17"/>
  <c r="P1166" i="17"/>
  <c r="O1122" i="17"/>
  <c r="O1166" i="17"/>
  <c r="H1144" i="17"/>
  <c r="O1144" i="17"/>
  <c r="H1166" i="17"/>
  <c r="H1122" i="17"/>
  <c r="O1188" i="17"/>
  <c r="N1122" i="17"/>
  <c r="G1166" i="17"/>
  <c r="G1122" i="17"/>
  <c r="N1144" i="17"/>
  <c r="N1166" i="17"/>
  <c r="G1144" i="17"/>
  <c r="N1188" i="17"/>
  <c r="P604" i="17"/>
  <c r="P626" i="17"/>
  <c r="P648" i="17"/>
  <c r="P670" i="17"/>
  <c r="I626" i="17"/>
  <c r="P716" i="17"/>
  <c r="I604" i="17"/>
  <c r="I648" i="17"/>
  <c r="O604" i="17"/>
  <c r="H604" i="17"/>
  <c r="H626" i="17"/>
  <c r="O670" i="17"/>
  <c r="O626" i="17"/>
  <c r="O716" i="17"/>
  <c r="O648" i="17"/>
  <c r="H648" i="17"/>
  <c r="L670" i="17"/>
  <c r="L626" i="17"/>
  <c r="E648" i="17"/>
  <c r="L716" i="17"/>
  <c r="L648" i="17"/>
  <c r="E626" i="17"/>
  <c r="L604" i="17"/>
  <c r="E604" i="17"/>
  <c r="P611" i="17"/>
  <c r="P655" i="17"/>
  <c r="I611" i="17"/>
  <c r="I633" i="17"/>
  <c r="P633" i="17"/>
  <c r="I655" i="17"/>
  <c r="P677" i="17"/>
  <c r="N604" i="17"/>
  <c r="G604" i="17"/>
  <c r="G648" i="17"/>
  <c r="G626" i="17"/>
  <c r="N670" i="17"/>
  <c r="N626" i="17"/>
  <c r="N716" i="17"/>
  <c r="N648" i="17"/>
  <c r="M626" i="17"/>
  <c r="F604" i="17"/>
  <c r="F626" i="17"/>
  <c r="M670" i="17"/>
  <c r="M604" i="17"/>
  <c r="M716" i="17"/>
  <c r="F648" i="17"/>
  <c r="M648" i="17"/>
  <c r="K604" i="17"/>
  <c r="K648" i="17"/>
  <c r="D648" i="17"/>
  <c r="K626" i="17"/>
  <c r="K716" i="17"/>
  <c r="K670" i="17"/>
  <c r="D604" i="17"/>
  <c r="D626" i="17"/>
  <c r="I271" i="17"/>
  <c r="M219" i="17"/>
  <c r="M242" i="17"/>
  <c r="M171" i="17"/>
  <c r="M194" i="17"/>
  <c r="K219" i="17"/>
  <c r="K242" i="17"/>
  <c r="K194" i="17"/>
  <c r="K171" i="17"/>
  <c r="L194" i="17"/>
  <c r="L242" i="17"/>
  <c r="L171" i="17"/>
  <c r="L219" i="17"/>
  <c r="O219" i="17"/>
  <c r="O171" i="17"/>
  <c r="O242" i="17"/>
  <c r="O194" i="17"/>
  <c r="N194" i="17"/>
  <c r="N171" i="17"/>
  <c r="N242" i="17"/>
  <c r="N219" i="17"/>
  <c r="P249" i="17"/>
  <c r="P171" i="17"/>
  <c r="P194" i="17"/>
  <c r="P242" i="17"/>
  <c r="P219" i="17"/>
  <c r="D76" i="17"/>
  <c r="E76" i="17"/>
  <c r="F76" i="17"/>
  <c r="G76" i="17"/>
  <c r="H76" i="17"/>
  <c r="I76" i="17"/>
  <c r="P98" i="17" s="1"/>
  <c r="D52" i="17"/>
  <c r="E52" i="17"/>
  <c r="F52" i="17"/>
  <c r="G52" i="17"/>
  <c r="H52" i="17"/>
  <c r="I52" i="17"/>
  <c r="C52" i="17"/>
  <c r="H1482" i="17"/>
  <c r="I29" i="17"/>
  <c r="C1482" i="17"/>
  <c r="O2986" i="17"/>
  <c r="L2984" i="17"/>
  <c r="M2984" i="17"/>
  <c r="N2639" i="17"/>
  <c r="J2641" i="17"/>
  <c r="O3171" i="17"/>
  <c r="P3172" i="17"/>
  <c r="N2987" i="17"/>
  <c r="M2986" i="17"/>
  <c r="K2985" i="17"/>
  <c r="K2987" i="17"/>
  <c r="K2984" i="17"/>
  <c r="O2985" i="17"/>
  <c r="K2938" i="17"/>
  <c r="L2938" i="17"/>
  <c r="M2938" i="17"/>
  <c r="N2938" i="17"/>
  <c r="K2939" i="17"/>
  <c r="L2939" i="17"/>
  <c r="M2939" i="17"/>
  <c r="N2939" i="17"/>
  <c r="K2940" i="17"/>
  <c r="L2940" i="17"/>
  <c r="M2940" i="17"/>
  <c r="N2940" i="17"/>
  <c r="K2941" i="17"/>
  <c r="L2941" i="17"/>
  <c r="M2941" i="17"/>
  <c r="N2941" i="17"/>
  <c r="P2941" i="17"/>
  <c r="P2940" i="17"/>
  <c r="P2939" i="17"/>
  <c r="O2939" i="17"/>
  <c r="O2940" i="17"/>
  <c r="O2941" i="17"/>
  <c r="P2639" i="17"/>
  <c r="P2640" i="17"/>
  <c r="P2641" i="17"/>
  <c r="K2638" i="17"/>
  <c r="K2639" i="17"/>
  <c r="K2640" i="17"/>
  <c r="K2641" i="17"/>
  <c r="M2640" i="17"/>
  <c r="K2637" i="17"/>
  <c r="O2640" i="17"/>
  <c r="O2641" i="17"/>
  <c r="L2575" i="17"/>
  <c r="M2575" i="17"/>
  <c r="N2575" i="17"/>
  <c r="L2576" i="17"/>
  <c r="M2576" i="17"/>
  <c r="N2576" i="17"/>
  <c r="L2578" i="17"/>
  <c r="M2578" i="17"/>
  <c r="N2578" i="17"/>
  <c r="L2579" i="17"/>
  <c r="M2579" i="17"/>
  <c r="N2579" i="17"/>
  <c r="O2578" i="17"/>
  <c r="O2579" i="17"/>
  <c r="P2577" i="17"/>
  <c r="K2229" i="17"/>
  <c r="L2229" i="17"/>
  <c r="M2229" i="17"/>
  <c r="N2229" i="17"/>
  <c r="O2229" i="17"/>
  <c r="K2230" i="17"/>
  <c r="L2230" i="17"/>
  <c r="M2230" i="17"/>
  <c r="N2230" i="17"/>
  <c r="O2230" i="17"/>
  <c r="K2231" i="17"/>
  <c r="L2231" i="17"/>
  <c r="M2231" i="17"/>
  <c r="N2231" i="17"/>
  <c r="O2231" i="17"/>
  <c r="K2232" i="17"/>
  <c r="L2232" i="17"/>
  <c r="M2232" i="17"/>
  <c r="N2232" i="17"/>
  <c r="O2232" i="17"/>
  <c r="K2233" i="17"/>
  <c r="L2233" i="17"/>
  <c r="M2233" i="17"/>
  <c r="N2233" i="17"/>
  <c r="O2233" i="17"/>
  <c r="K2234" i="17"/>
  <c r="L2234" i="17"/>
  <c r="M2234" i="17"/>
  <c r="N2234" i="17"/>
  <c r="O2234" i="17"/>
  <c r="K2228" i="17"/>
  <c r="L2228" i="17"/>
  <c r="M2228" i="17"/>
  <c r="N2228" i="17"/>
  <c r="O2228" i="17"/>
  <c r="K2139" i="17"/>
  <c r="L2139" i="17"/>
  <c r="M2139" i="17"/>
  <c r="N2139" i="17"/>
  <c r="K2140" i="17"/>
  <c r="L2140" i="17"/>
  <c r="M2140" i="17"/>
  <c r="N2140" i="17"/>
  <c r="K2141" i="17"/>
  <c r="L2141" i="17"/>
  <c r="M2141" i="17"/>
  <c r="N2141" i="17"/>
  <c r="K2142" i="17"/>
  <c r="L2142" i="17"/>
  <c r="M2142" i="17"/>
  <c r="N2142" i="17"/>
  <c r="K2143" i="17"/>
  <c r="L2143" i="17"/>
  <c r="M2143" i="17"/>
  <c r="N2143" i="17"/>
  <c r="K2144" i="17"/>
  <c r="L2144" i="17"/>
  <c r="M2144" i="17"/>
  <c r="N2144" i="17"/>
  <c r="K2145" i="17"/>
  <c r="L2145" i="17"/>
  <c r="M2145" i="17"/>
  <c r="N2145" i="17"/>
  <c r="O2140" i="17"/>
  <c r="O2141" i="17"/>
  <c r="O2142" i="17"/>
  <c r="O2143" i="17"/>
  <c r="O2144" i="17"/>
  <c r="O2145" i="17"/>
  <c r="D1414" i="17"/>
  <c r="E1414" i="17"/>
  <c r="F1414" i="17"/>
  <c r="G1414" i="17"/>
  <c r="H1414" i="17"/>
  <c r="E874" i="17"/>
  <c r="F874" i="17"/>
  <c r="G874" i="17"/>
  <c r="H874" i="17"/>
  <c r="O288" i="17"/>
  <c r="P2665" i="17"/>
  <c r="K2270" i="17"/>
  <c r="L2270" i="17"/>
  <c r="M2270" i="17"/>
  <c r="N2270" i="17"/>
  <c r="O2270" i="17"/>
  <c r="K2271" i="17"/>
  <c r="L2271" i="17"/>
  <c r="M2271" i="17"/>
  <c r="N2271" i="17"/>
  <c r="O2271" i="17"/>
  <c r="K2272" i="17"/>
  <c r="L2272" i="17"/>
  <c r="M2272" i="17"/>
  <c r="N2272" i="17"/>
  <c r="O2272" i="17"/>
  <c r="K2273" i="17"/>
  <c r="L2273" i="17"/>
  <c r="M2273" i="17"/>
  <c r="N2273" i="17"/>
  <c r="O2273" i="17"/>
  <c r="K2274" i="17"/>
  <c r="L2274" i="17"/>
  <c r="M2274" i="17"/>
  <c r="N2274" i="17"/>
  <c r="O2274" i="17"/>
  <c r="K2275" i="17"/>
  <c r="L2275" i="17"/>
  <c r="M2275" i="17"/>
  <c r="N2275" i="17"/>
  <c r="O2275" i="17"/>
  <c r="M2276" i="17"/>
  <c r="N2276" i="17"/>
  <c r="O2276" i="17"/>
  <c r="O2181" i="17"/>
  <c r="O2182" i="17"/>
  <c r="O2183" i="17"/>
  <c r="O2184" i="17"/>
  <c r="O2185" i="17"/>
  <c r="O2186" i="17"/>
  <c r="O2187" i="17"/>
  <c r="P2182" i="17"/>
  <c r="P2183" i="17"/>
  <c r="P2184" i="17"/>
  <c r="P2185" i="17"/>
  <c r="P2186" i="17"/>
  <c r="P2187" i="17"/>
  <c r="K2181" i="17"/>
  <c r="L2181" i="17"/>
  <c r="M2181" i="17"/>
  <c r="N2181" i="17"/>
  <c r="C887" i="17"/>
  <c r="P76" i="17" l="1"/>
  <c r="I98" i="17"/>
  <c r="O98" i="17"/>
  <c r="O76" i="17"/>
  <c r="H98" i="17"/>
  <c r="N98" i="17"/>
  <c r="N76" i="17"/>
  <c r="G98" i="17"/>
  <c r="M98" i="17"/>
  <c r="M76" i="17"/>
  <c r="F98" i="17"/>
  <c r="E98" i="17"/>
  <c r="L98" i="17"/>
  <c r="L76" i="17"/>
  <c r="K98" i="17"/>
  <c r="D98" i="17"/>
  <c r="K76" i="17"/>
  <c r="L2986" i="17"/>
  <c r="N2638" i="17"/>
  <c r="L2641" i="17"/>
  <c r="N2986" i="17"/>
  <c r="H29" i="17"/>
  <c r="N2637" i="17"/>
  <c r="G29" i="17"/>
  <c r="F29" i="17"/>
  <c r="N2641" i="17"/>
  <c r="N2984" i="17"/>
  <c r="E29" i="17"/>
  <c r="N2985" i="17"/>
  <c r="N2640" i="17"/>
  <c r="D29" i="17"/>
  <c r="C29" i="17"/>
  <c r="G1482" i="17"/>
  <c r="F1482" i="17"/>
  <c r="E1482" i="17"/>
  <c r="D1482" i="17"/>
  <c r="O2637" i="17"/>
  <c r="O2639" i="17"/>
  <c r="O2638" i="17"/>
  <c r="O2984" i="17"/>
  <c r="O2987" i="17"/>
  <c r="K2986" i="17"/>
  <c r="M2641" i="17"/>
  <c r="L2987" i="17"/>
  <c r="M2639" i="17"/>
  <c r="L2985" i="17"/>
  <c r="M2638" i="17"/>
  <c r="M2987" i="17"/>
  <c r="M2637" i="17"/>
  <c r="L2640" i="17"/>
  <c r="M2985" i="17"/>
  <c r="L2637" i="17"/>
  <c r="L2639" i="17"/>
  <c r="L2638" i="17"/>
  <c r="J2987" i="17"/>
  <c r="J2984" i="17"/>
  <c r="J2639" i="17"/>
  <c r="J2986" i="17"/>
  <c r="J2637" i="17"/>
  <c r="J2638" i="17"/>
  <c r="J2985" i="17"/>
  <c r="J2640" i="17"/>
  <c r="P2637" i="17"/>
  <c r="P2230" i="17"/>
  <c r="P2228" i="17"/>
  <c r="I3418" i="17" l="1"/>
  <c r="P2266" i="17"/>
  <c r="P2267" i="17"/>
  <c r="P2177" i="17"/>
  <c r="P2178" i="17"/>
  <c r="J3236" i="17" l="1"/>
  <c r="K3236" i="17"/>
  <c r="L3236" i="17"/>
  <c r="M3236" i="17"/>
  <c r="N3236" i="17"/>
  <c r="O3236" i="17"/>
  <c r="J3237" i="17"/>
  <c r="K3237" i="17"/>
  <c r="L3237" i="17"/>
  <c r="M3237" i="17"/>
  <c r="N3237" i="17"/>
  <c r="O3237" i="17"/>
  <c r="P3237" i="17"/>
  <c r="P3241" i="17"/>
  <c r="P3250" i="17"/>
  <c r="P3253" i="17"/>
  <c r="P3256" i="17"/>
  <c r="P3259" i="17"/>
  <c r="P3260" i="17"/>
  <c r="P3263" i="17"/>
  <c r="P3267" i="17"/>
  <c r="P3271" i="17"/>
  <c r="P3270" i="17"/>
  <c r="P3236" i="17"/>
  <c r="P3230" i="17"/>
  <c r="P3228" i="17"/>
  <c r="P3175" i="17"/>
  <c r="P3176" i="17"/>
  <c r="P3177" i="17"/>
  <c r="P3180" i="17"/>
  <c r="P3181" i="17"/>
  <c r="P3191" i="17"/>
  <c r="P3194" i="17"/>
  <c r="P3197" i="17"/>
  <c r="P3200" i="17"/>
  <c r="P3201" i="17"/>
  <c r="P3204" i="17"/>
  <c r="P3211" i="17"/>
  <c r="P3212" i="17"/>
  <c r="P3171" i="17"/>
  <c r="P3036" i="17"/>
  <c r="P3030" i="17"/>
  <c r="P3027" i="17"/>
  <c r="P3026" i="17"/>
  <c r="P3004" i="17"/>
  <c r="O3003" i="17"/>
  <c r="P3003" i="17"/>
  <c r="P2995" i="17"/>
  <c r="P2996" i="17"/>
  <c r="P2994" i="17"/>
  <c r="P2990" i="17"/>
  <c r="O2990" i="17"/>
  <c r="N2990" i="17"/>
  <c r="P2987" i="17"/>
  <c r="P2986" i="17"/>
  <c r="P2985" i="17"/>
  <c r="P2944" i="17"/>
  <c r="P2948" i="17"/>
  <c r="P2950" i="17"/>
  <c r="P2958" i="17"/>
  <c r="P2965" i="17"/>
  <c r="P2966" i="17"/>
  <c r="P2969" i="17"/>
  <c r="P2975" i="17"/>
  <c r="O2938" i="17"/>
  <c r="P2690" i="17"/>
  <c r="O2690" i="17"/>
  <c r="P2689" i="17"/>
  <c r="O2689" i="17"/>
  <c r="J2686" i="17"/>
  <c r="K2686" i="17"/>
  <c r="L2686" i="17"/>
  <c r="M2686" i="17"/>
  <c r="N2686" i="17"/>
  <c r="P2686" i="17"/>
  <c r="O2686" i="17"/>
  <c r="P2683" i="17"/>
  <c r="O2683" i="17"/>
  <c r="P2682" i="17"/>
  <c r="P2679" i="17"/>
  <c r="J2679" i="17"/>
  <c r="K2679" i="17"/>
  <c r="L2679" i="17"/>
  <c r="M2679" i="17"/>
  <c r="N2679" i="17"/>
  <c r="O2679" i="17"/>
  <c r="O2682" i="17"/>
  <c r="P2676" i="17"/>
  <c r="O2676" i="17"/>
  <c r="P2673" i="17"/>
  <c r="O2673" i="17"/>
  <c r="P2672" i="17"/>
  <c r="O2672" i="17"/>
  <c r="P2671" i="17"/>
  <c r="O2671" i="17"/>
  <c r="J2668" i="17"/>
  <c r="K2668" i="17"/>
  <c r="L2668" i="17"/>
  <c r="M2668" i="17"/>
  <c r="P2668" i="17"/>
  <c r="N2668" i="17"/>
  <c r="O2668" i="17"/>
  <c r="O2665" i="17"/>
  <c r="P2659" i="17"/>
  <c r="O2659" i="17"/>
  <c r="P2656" i="17"/>
  <c r="O2656" i="17"/>
  <c r="P2655" i="17"/>
  <c r="N2655" i="17"/>
  <c r="O2655" i="17"/>
  <c r="P2654" i="17"/>
  <c r="O2654" i="17"/>
  <c r="J2648" i="17"/>
  <c r="K2648" i="17"/>
  <c r="L2648" i="17"/>
  <c r="M2648" i="17"/>
  <c r="N2648" i="17"/>
  <c r="O2648" i="17"/>
  <c r="P2648" i="17"/>
  <c r="M2651" i="17"/>
  <c r="N2651" i="17"/>
  <c r="O2651" i="17"/>
  <c r="P2644" i="17"/>
  <c r="O2644" i="17"/>
  <c r="M2644" i="17"/>
  <c r="N2644" i="17"/>
  <c r="P2638" i="17"/>
  <c r="P2578" i="17"/>
  <c r="P2579" i="17"/>
  <c r="P2582" i="17"/>
  <c r="P2586" i="17"/>
  <c r="P2592" i="17"/>
  <c r="P2593" i="17"/>
  <c r="P2594" i="17"/>
  <c r="P2597" i="17"/>
  <c r="P2603" i="17"/>
  <c r="P2606" i="17"/>
  <c r="P2609" i="17"/>
  <c r="P2610" i="17"/>
  <c r="P2611" i="17"/>
  <c r="P2614" i="17"/>
  <c r="P2617" i="17"/>
  <c r="P2620" i="17"/>
  <c r="P2621" i="17"/>
  <c r="P2624" i="17"/>
  <c r="P2627" i="17"/>
  <c r="P2628" i="17"/>
  <c r="P2575" i="17"/>
  <c r="O2576" i="17"/>
  <c r="O2575" i="17"/>
  <c r="P2229" i="17" l="1"/>
  <c r="P2231" i="17"/>
  <c r="P2232" i="17"/>
  <c r="P2233" i="17"/>
  <c r="P2234" i="17"/>
  <c r="P2237" i="17"/>
  <c r="P2238" i="17"/>
  <c r="P2240" i="17"/>
  <c r="P2243" i="17"/>
  <c r="P2244" i="17"/>
  <c r="P2245" i="17"/>
  <c r="P2246" i="17"/>
  <c r="P2247" i="17"/>
  <c r="P2254" i="17"/>
  <c r="P2255" i="17"/>
  <c r="P2256" i="17"/>
  <c r="P2257" i="17"/>
  <c r="P2260" i="17"/>
  <c r="P2261" i="17"/>
  <c r="P2262" i="17"/>
  <c r="P2263" i="17"/>
  <c r="P2270" i="17"/>
  <c r="P2271" i="17"/>
  <c r="P2272" i="17"/>
  <c r="P2273" i="17"/>
  <c r="P2274" i="17"/>
  <c r="P2275" i="17"/>
  <c r="P2276" i="17"/>
  <c r="P2279" i="17"/>
  <c r="P2283" i="17"/>
  <c r="P2284" i="17"/>
  <c r="P2285" i="17"/>
  <c r="P2288" i="17"/>
  <c r="P2289" i="17"/>
  <c r="P2290" i="17"/>
  <c r="P2293" i="17"/>
  <c r="P2294" i="17"/>
  <c r="P2295" i="17"/>
  <c r="P2298" i="17"/>
  <c r="P2302" i="17"/>
  <c r="P2305" i="17"/>
  <c r="P2306" i="17"/>
  <c r="P2307" i="17"/>
  <c r="P2308" i="17"/>
  <c r="P2140" i="17"/>
  <c r="P2141" i="17"/>
  <c r="P2142" i="17"/>
  <c r="P2143" i="17"/>
  <c r="P2144" i="17"/>
  <c r="P2145" i="17"/>
  <c r="P2148" i="17"/>
  <c r="P2149" i="17"/>
  <c r="P2151" i="17"/>
  <c r="P2154" i="17"/>
  <c r="P2155" i="17"/>
  <c r="P2156" i="17"/>
  <c r="P2157" i="17"/>
  <c r="P2158" i="17"/>
  <c r="P2165" i="17"/>
  <c r="P2166" i="17"/>
  <c r="P2167" i="17"/>
  <c r="P2168" i="17"/>
  <c r="P2171" i="17"/>
  <c r="P2172" i="17"/>
  <c r="P2173" i="17"/>
  <c r="P2174" i="17"/>
  <c r="P2181" i="17"/>
  <c r="P2190" i="17"/>
  <c r="P2194" i="17"/>
  <c r="P2195" i="17"/>
  <c r="P2196" i="17"/>
  <c r="P2199" i="17"/>
  <c r="P2200" i="17"/>
  <c r="P2201" i="17"/>
  <c r="P2204" i="17"/>
  <c r="P2205" i="17"/>
  <c r="P2206" i="17"/>
  <c r="P2209" i="17"/>
  <c r="P2210" i="17"/>
  <c r="P2213" i="17"/>
  <c r="P2216" i="17"/>
  <c r="P2217" i="17"/>
  <c r="P2218" i="17"/>
  <c r="P2219" i="17"/>
  <c r="P2139" i="17"/>
  <c r="O2139" i="17"/>
  <c r="AQ19" i="19" l="1"/>
  <c r="AQ18" i="19"/>
  <c r="AQ17" i="19"/>
  <c r="AQ16" i="19"/>
  <c r="AQ15" i="19"/>
  <c r="AQ14" i="19"/>
  <c r="AQ13" i="19"/>
  <c r="AQ12" i="19"/>
  <c r="AQ11" i="19"/>
  <c r="AQ10" i="19"/>
  <c r="AQ9" i="19"/>
  <c r="AQ8" i="19"/>
  <c r="AQ7" i="19"/>
  <c r="AQ6" i="19"/>
  <c r="AQ5" i="19"/>
  <c r="AQ4" i="19"/>
  <c r="AM19" i="19"/>
  <c r="AM18" i="19"/>
  <c r="AM17" i="19"/>
  <c r="AM16" i="19"/>
  <c r="AM15" i="19"/>
  <c r="AM14" i="19"/>
  <c r="AM13" i="19"/>
  <c r="AM12" i="19"/>
  <c r="AM11" i="19"/>
  <c r="AM10" i="19"/>
  <c r="AM9" i="19"/>
  <c r="AM8" i="19"/>
  <c r="AM7" i="19"/>
  <c r="AM6" i="19"/>
  <c r="AM5" i="19"/>
  <c r="AM4" i="19"/>
  <c r="C61" i="19"/>
  <c r="D61" i="19"/>
  <c r="E61" i="19"/>
  <c r="F61" i="19"/>
  <c r="G61" i="19"/>
  <c r="H61" i="19"/>
  <c r="I61" i="19"/>
  <c r="J61" i="19"/>
  <c r="K61" i="19"/>
  <c r="L61" i="19"/>
  <c r="M61" i="19"/>
  <c r="N61" i="19"/>
  <c r="O61" i="19"/>
  <c r="P61" i="19"/>
  <c r="Q61" i="19"/>
  <c r="B61" i="19"/>
  <c r="I1482" i="17"/>
  <c r="I1414" i="17" l="1"/>
  <c r="C53" i="19" l="1"/>
  <c r="D53" i="19"/>
  <c r="E53" i="19"/>
  <c r="F53" i="19"/>
  <c r="G53" i="19"/>
  <c r="H53" i="19"/>
  <c r="I53" i="19"/>
  <c r="J53" i="19"/>
  <c r="K53" i="19"/>
  <c r="L53" i="19"/>
  <c r="M53" i="19"/>
  <c r="N53" i="19"/>
  <c r="O53" i="19"/>
  <c r="P53" i="19"/>
  <c r="Q53" i="19"/>
  <c r="B53" i="19"/>
  <c r="I876" i="17"/>
  <c r="I877" i="17"/>
  <c r="I874" i="17"/>
  <c r="C44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B44" i="19"/>
  <c r="E5" i="20"/>
  <c r="F5" i="20"/>
  <c r="G5" i="20"/>
  <c r="H5" i="20"/>
  <c r="D5" i="20"/>
  <c r="E4" i="20"/>
  <c r="F4" i="20"/>
  <c r="G4" i="20"/>
  <c r="H4" i="20"/>
  <c r="D4" i="20"/>
  <c r="D310" i="17" l="1"/>
  <c r="E310" i="17"/>
  <c r="F310" i="17"/>
  <c r="G310" i="17"/>
  <c r="H310" i="17"/>
  <c r="I310" i="17"/>
  <c r="I311" i="17"/>
  <c r="D312" i="17"/>
  <c r="E312" i="17"/>
  <c r="F312" i="17"/>
  <c r="G312" i="17"/>
  <c r="H312" i="17"/>
  <c r="I312" i="17"/>
  <c r="D313" i="17"/>
  <c r="E313" i="17"/>
  <c r="F313" i="17"/>
  <c r="G313" i="17"/>
  <c r="H313" i="17"/>
  <c r="I313" i="17"/>
  <c r="D314" i="17"/>
  <c r="E314" i="17"/>
  <c r="F314" i="17"/>
  <c r="G314" i="17"/>
  <c r="H314" i="17"/>
  <c r="I315" i="17"/>
  <c r="I316" i="17"/>
  <c r="D323" i="17"/>
  <c r="E323" i="17"/>
  <c r="F323" i="17"/>
  <c r="G323" i="17"/>
  <c r="H323" i="17"/>
  <c r="D324" i="17"/>
  <c r="E324" i="17"/>
  <c r="F324" i="17"/>
  <c r="G324" i="17"/>
  <c r="H324" i="17"/>
  <c r="I324" i="17"/>
  <c r="D325" i="17"/>
  <c r="E325" i="17"/>
  <c r="F325" i="17"/>
  <c r="G325" i="17"/>
  <c r="H325" i="17"/>
  <c r="I325" i="17"/>
  <c r="D326" i="17"/>
  <c r="E326" i="17"/>
  <c r="F326" i="17"/>
  <c r="G326" i="17"/>
  <c r="H326" i="17"/>
  <c r="I326" i="17"/>
  <c r="C313" i="17"/>
  <c r="C326" i="17"/>
  <c r="C312" i="17"/>
  <c r="C310" i="17"/>
  <c r="L300" i="17"/>
  <c r="M300" i="17"/>
  <c r="N300" i="17"/>
  <c r="O300" i="17"/>
  <c r="P300" i="17"/>
  <c r="L301" i="17"/>
  <c r="M301" i="17"/>
  <c r="N301" i="17"/>
  <c r="O301" i="17"/>
  <c r="P301" i="17"/>
  <c r="L302" i="17"/>
  <c r="M302" i="17"/>
  <c r="N302" i="17"/>
  <c r="O302" i="17"/>
  <c r="P302" i="17"/>
  <c r="L303" i="17"/>
  <c r="M303" i="17"/>
  <c r="N303" i="17"/>
  <c r="O303" i="17"/>
  <c r="P303" i="17"/>
  <c r="L304" i="17"/>
  <c r="M304" i="17"/>
  <c r="N304" i="17"/>
  <c r="O304" i="17"/>
  <c r="P304" i="17"/>
  <c r="K300" i="17"/>
  <c r="K301" i="17"/>
  <c r="K302" i="17"/>
  <c r="K303" i="17"/>
  <c r="K304" i="17"/>
  <c r="L288" i="17"/>
  <c r="M288" i="17"/>
  <c r="N288" i="17"/>
  <c r="P288" i="17"/>
  <c r="L290" i="17"/>
  <c r="M290" i="17"/>
  <c r="N290" i="17"/>
  <c r="O290" i="17"/>
  <c r="P290" i="17"/>
  <c r="L291" i="17"/>
  <c r="M291" i="17"/>
  <c r="N291" i="17"/>
  <c r="O291" i="17"/>
  <c r="P291" i="17"/>
  <c r="L292" i="17"/>
  <c r="M292" i="17"/>
  <c r="N292" i="17"/>
  <c r="O292" i="17"/>
  <c r="P292" i="17"/>
  <c r="L293" i="17"/>
  <c r="M293" i="17"/>
  <c r="N293" i="17"/>
  <c r="O293" i="17"/>
  <c r="P293" i="17"/>
  <c r="L294" i="17"/>
  <c r="M294" i="17"/>
  <c r="N294" i="17"/>
  <c r="O294" i="17"/>
  <c r="P294" i="17"/>
  <c r="K290" i="17"/>
  <c r="K291" i="17"/>
  <c r="K292" i="17"/>
  <c r="K293" i="17"/>
  <c r="K294" i="17"/>
  <c r="K288" i="17"/>
  <c r="O12" i="19" l="1"/>
  <c r="K17" i="19" l="1"/>
  <c r="K125" i="17" l="1"/>
  <c r="L125" i="17"/>
  <c r="M125" i="17"/>
  <c r="N125" i="17"/>
  <c r="O125" i="17"/>
  <c r="P125" i="17"/>
  <c r="K126" i="17"/>
  <c r="L126" i="17"/>
  <c r="M126" i="17"/>
  <c r="N126" i="17"/>
  <c r="O126" i="17"/>
  <c r="P126" i="17"/>
  <c r="K127" i="17"/>
  <c r="L127" i="17"/>
  <c r="M127" i="17"/>
  <c r="N127" i="17"/>
  <c r="O127" i="17"/>
  <c r="K128" i="17"/>
  <c r="L128" i="17"/>
  <c r="M128" i="17"/>
  <c r="N128" i="17"/>
  <c r="O128" i="17"/>
  <c r="P128" i="17"/>
  <c r="K129" i="17"/>
  <c r="L129" i="17"/>
  <c r="M129" i="17"/>
  <c r="N129" i="17"/>
  <c r="O129" i="17"/>
  <c r="P129" i="17"/>
  <c r="K132" i="17"/>
  <c r="L132" i="17"/>
  <c r="M132" i="17"/>
  <c r="N132" i="17"/>
  <c r="O132" i="17"/>
  <c r="P132" i="17"/>
  <c r="K133" i="17"/>
  <c r="L133" i="17"/>
  <c r="M133" i="17"/>
  <c r="N133" i="17"/>
  <c r="O133" i="17"/>
  <c r="P133" i="17"/>
  <c r="K136" i="17"/>
  <c r="L136" i="17"/>
  <c r="M136" i="17"/>
  <c r="N136" i="17"/>
  <c r="O136" i="17"/>
  <c r="P136" i="17"/>
  <c r="K137" i="17"/>
  <c r="L137" i="17"/>
  <c r="M137" i="17"/>
  <c r="N137" i="17"/>
  <c r="O137" i="17"/>
  <c r="P137" i="17"/>
  <c r="K138" i="17"/>
  <c r="L138" i="17"/>
  <c r="M138" i="17"/>
  <c r="N138" i="17"/>
  <c r="O138" i="17"/>
  <c r="P138" i="17"/>
  <c r="K139" i="17"/>
  <c r="L139" i="17"/>
  <c r="M139" i="17"/>
  <c r="N139" i="17"/>
  <c r="O139" i="17"/>
  <c r="P139" i="17"/>
  <c r="J125" i="17"/>
  <c r="J126" i="17"/>
  <c r="J127" i="17"/>
  <c r="J128" i="17"/>
  <c r="J129" i="17"/>
  <c r="J133" i="17"/>
  <c r="J136" i="17"/>
  <c r="J137" i="17"/>
  <c r="J138" i="17"/>
  <c r="J139" i="17"/>
  <c r="O123" i="17"/>
  <c r="P123" i="17"/>
  <c r="K123" i="17"/>
  <c r="L123" i="17"/>
  <c r="M123" i="17"/>
  <c r="N123" i="17"/>
  <c r="J123" i="17"/>
  <c r="I703" i="17"/>
  <c r="H703" i="17"/>
  <c r="H861" i="17" l="1"/>
  <c r="O861" i="17"/>
  <c r="I861" i="17"/>
  <c r="P861" i="17"/>
  <c r="E703" i="17"/>
  <c r="P905" i="17"/>
  <c r="I883" i="17"/>
  <c r="I905" i="17"/>
  <c r="P927" i="17"/>
  <c r="P883" i="17"/>
  <c r="P703" i="17"/>
  <c r="I747" i="17"/>
  <c r="P747" i="17"/>
  <c r="P725" i="17"/>
  <c r="F703" i="17"/>
  <c r="G703" i="17"/>
  <c r="D703" i="17"/>
  <c r="K883" i="17" s="1"/>
  <c r="H905" i="17"/>
  <c r="H883" i="17"/>
  <c r="O927" i="17"/>
  <c r="O883" i="17"/>
  <c r="O905" i="17"/>
  <c r="O747" i="17"/>
  <c r="H747" i="17"/>
  <c r="O725" i="17"/>
  <c r="E297" i="17"/>
  <c r="F297" i="17"/>
  <c r="G297" i="17"/>
  <c r="H297" i="17"/>
  <c r="I297" i="17"/>
  <c r="I319" i="17" s="1"/>
  <c r="D297" i="17"/>
  <c r="K297" i="17" s="1"/>
  <c r="K861" i="17" l="1"/>
  <c r="D861" i="17"/>
  <c r="L861" i="17"/>
  <c r="E861" i="17"/>
  <c r="O703" i="17"/>
  <c r="N861" i="17"/>
  <c r="G861" i="17"/>
  <c r="F861" i="17"/>
  <c r="M861" i="17"/>
  <c r="L297" i="17"/>
  <c r="M297" i="17"/>
  <c r="N297" i="17"/>
  <c r="O297" i="17"/>
  <c r="P297" i="17"/>
  <c r="F905" i="17"/>
  <c r="M927" i="17"/>
  <c r="M883" i="17"/>
  <c r="F883" i="17"/>
  <c r="M905" i="17"/>
  <c r="M703" i="17"/>
  <c r="F747" i="17"/>
  <c r="M747" i="17"/>
  <c r="M725" i="17"/>
  <c r="E905" i="17"/>
  <c r="L927" i="17"/>
  <c r="L883" i="17"/>
  <c r="E883" i="17"/>
  <c r="L905" i="17"/>
  <c r="L703" i="17"/>
  <c r="E747" i="17"/>
  <c r="L747" i="17"/>
  <c r="L725" i="17"/>
  <c r="D905" i="17"/>
  <c r="K927" i="17"/>
  <c r="D883" i="17"/>
  <c r="K905" i="17"/>
  <c r="K703" i="17"/>
  <c r="D747" i="17"/>
  <c r="K725" i="17"/>
  <c r="K747" i="17"/>
  <c r="G905" i="17"/>
  <c r="N905" i="17"/>
  <c r="N927" i="17"/>
  <c r="N883" i="17"/>
  <c r="G883" i="17"/>
  <c r="N703" i="17"/>
  <c r="N725" i="17"/>
  <c r="N747" i="17"/>
  <c r="G747" i="17"/>
  <c r="K455" i="17"/>
  <c r="D455" i="17"/>
  <c r="D725" i="17"/>
  <c r="D477" i="17"/>
  <c r="K499" i="17"/>
  <c r="K433" i="17"/>
  <c r="K477" i="17"/>
  <c r="D433" i="17"/>
  <c r="D319" i="17"/>
  <c r="K319" i="17"/>
  <c r="P433" i="17"/>
  <c r="I433" i="17"/>
  <c r="P477" i="17"/>
  <c r="P499" i="17"/>
  <c r="I455" i="17"/>
  <c r="I477" i="17"/>
  <c r="I725" i="17"/>
  <c r="P455" i="17"/>
  <c r="P319" i="17"/>
  <c r="N455" i="17"/>
  <c r="G433" i="17"/>
  <c r="G477" i="17"/>
  <c r="N433" i="17"/>
  <c r="G725" i="17"/>
  <c r="N477" i="17"/>
  <c r="N499" i="17"/>
  <c r="G455" i="17"/>
  <c r="N319" i="17"/>
  <c r="G319" i="17"/>
  <c r="H433" i="17"/>
  <c r="H477" i="17"/>
  <c r="H725" i="17"/>
  <c r="H455" i="17"/>
  <c r="O499" i="17"/>
  <c r="O433" i="17"/>
  <c r="O455" i="17"/>
  <c r="O477" i="17"/>
  <c r="O319" i="17"/>
  <c r="H319" i="17"/>
  <c r="E433" i="17"/>
  <c r="E725" i="17"/>
  <c r="E477" i="17"/>
  <c r="L455" i="17"/>
  <c r="L499" i="17"/>
  <c r="L477" i="17"/>
  <c r="L433" i="17"/>
  <c r="E455" i="17"/>
  <c r="L319" i="17"/>
  <c r="E319" i="17"/>
  <c r="F433" i="17"/>
  <c r="F725" i="17"/>
  <c r="M477" i="17"/>
  <c r="M499" i="17"/>
  <c r="M455" i="17"/>
  <c r="F455" i="17"/>
  <c r="M433" i="17"/>
  <c r="F477" i="17"/>
  <c r="M319" i="17"/>
  <c r="F319" i="17"/>
</calcChain>
</file>

<file path=xl/sharedStrings.xml><?xml version="1.0" encoding="utf-8"?>
<sst xmlns="http://schemas.openxmlformats.org/spreadsheetml/2006/main" count="10168" uniqueCount="763">
  <si>
    <t>Basic statistical data</t>
  </si>
  <si>
    <t>Participation in selected interbank funds transfer systems</t>
  </si>
  <si>
    <t>Table PS1</t>
  </si>
  <si>
    <t>Features of selected exchanges and trading systems</t>
  </si>
  <si>
    <t>Table TRS1</t>
  </si>
  <si>
    <t>Features of selected central counterparties and clearing houses</t>
  </si>
  <si>
    <t>Table CCP1</t>
  </si>
  <si>
    <t>Total number of participants</t>
  </si>
  <si>
    <t>Features of selected central securities depositories</t>
  </si>
  <si>
    <t>Table CSD1</t>
  </si>
  <si>
    <t>nav</t>
  </si>
  <si>
    <t>Transferable balances held at the central bank</t>
  </si>
  <si>
    <t>nap</t>
  </si>
  <si>
    <t>Number of branches or offices</t>
  </si>
  <si>
    <t>Number of institutions</t>
  </si>
  <si>
    <t>Cards with a cash function</t>
  </si>
  <si>
    <t>Cards with a debit function</t>
  </si>
  <si>
    <t>Cards with a delayed debit function</t>
  </si>
  <si>
    <t>Cards with a credit function</t>
  </si>
  <si>
    <t>Cards with an e-money function</t>
  </si>
  <si>
    <t>POS terminals</t>
  </si>
  <si>
    <t>e-money card loading/unloading terminals</t>
  </si>
  <si>
    <t>Credit transfers</t>
  </si>
  <si>
    <t>Direct debits</t>
  </si>
  <si>
    <t>e-money payment transactions</t>
  </si>
  <si>
    <t>Cheques</t>
  </si>
  <si>
    <t>INTERBANKING</t>
  </si>
  <si>
    <t>COELSA</t>
  </si>
  <si>
    <t>PRISMA MEDIOS DE PAGO</t>
  </si>
  <si>
    <t>LINK</t>
  </si>
  <si>
    <t>CRyL</t>
  </si>
  <si>
    <t>n.a.</t>
  </si>
  <si>
    <t>Caja de Valores SA</t>
  </si>
  <si>
    <t>-</t>
  </si>
  <si>
    <t>System</t>
  </si>
  <si>
    <t>Type</t>
  </si>
  <si>
    <t>Settlement</t>
  </si>
  <si>
    <t>Processing</t>
  </si>
  <si>
    <t>Membership</t>
  </si>
  <si>
    <t>Degree of 
centralisation</t>
  </si>
  <si>
    <t>MEP</t>
  </si>
  <si>
    <t>L</t>
  </si>
  <si>
    <t>RTGS</t>
  </si>
  <si>
    <t>CB</t>
  </si>
  <si>
    <t>RTT</t>
  </si>
  <si>
    <t>*</t>
  </si>
  <si>
    <t>C</t>
  </si>
  <si>
    <t>MN</t>
  </si>
  <si>
    <t>O</t>
  </si>
  <si>
    <t>ALADI</t>
  </si>
  <si>
    <t>MN,BN</t>
  </si>
  <si>
    <t>PA</t>
  </si>
  <si>
    <t>R</t>
  </si>
  <si>
    <t>SML</t>
  </si>
  <si>
    <t>BN</t>
  </si>
  <si>
    <t>B</t>
  </si>
  <si>
    <t>ACH</t>
  </si>
  <si>
    <t>Pricing</t>
  </si>
  <si>
    <t>Settlement 
finality</t>
  </si>
  <si>
    <t>Cut-off third-
party orders</t>
  </si>
  <si>
    <t>Standard money market hours</t>
  </si>
  <si>
    <t>opening</t>
  </si>
  <si>
    <t>closing</t>
  </si>
  <si>
    <t>F</t>
  </si>
  <si>
    <t>S</t>
  </si>
  <si>
    <t>18:30</t>
  </si>
  <si>
    <t>16:30</t>
  </si>
  <si>
    <t>09:00</t>
  </si>
  <si>
    <t>16:00</t>
  </si>
  <si>
    <t>12:00</t>
  </si>
  <si>
    <t>F,V</t>
  </si>
  <si>
    <t>V</t>
  </si>
  <si>
    <t>Market/
products</t>
  </si>
  <si>
    <t>Trading</t>
  </si>
  <si>
    <t>Operating times</t>
  </si>
  <si>
    <t>ELT</t>
  </si>
  <si>
    <t>9:30 - 18:00</t>
  </si>
  <si>
    <t>INT</t>
  </si>
  <si>
    <t>DER</t>
  </si>
  <si>
    <t>FLT, ELT</t>
  </si>
  <si>
    <t>11:00-17:00</t>
  </si>
  <si>
    <t>INDEP</t>
  </si>
  <si>
    <t>SEN</t>
  </si>
  <si>
    <t>10:30-17:00</t>
  </si>
  <si>
    <t>Entity</t>
  </si>
  <si>
    <t xml:space="preserve">CCP or 
clearing house </t>
  </si>
  <si>
    <t xml:space="preserve">Relationship with exchange </t>
  </si>
  <si>
    <t>Relationship with 
CSD</t>
  </si>
  <si>
    <t xml:space="preserve">Intraday 
margining </t>
  </si>
  <si>
    <t xml:space="preserve">Products/
markets 
cleared </t>
  </si>
  <si>
    <t>CCP</t>
  </si>
  <si>
    <t>CCP, CH</t>
  </si>
  <si>
    <t>P</t>
  </si>
  <si>
    <t>SEC, DER</t>
  </si>
  <si>
    <t>SEC</t>
  </si>
  <si>
    <t>SEC, DER, REP</t>
  </si>
  <si>
    <t xml:space="preserve">Currencies </t>
  </si>
  <si>
    <t>Cash settlement agent</t>
  </si>
  <si>
    <t>Links to other CCPs</t>
  </si>
  <si>
    <t>USD</t>
  </si>
  <si>
    <t>ARS, USD</t>
  </si>
  <si>
    <t>Type of securities held</t>
  </si>
  <si>
    <t>Securities settlement system</t>
  </si>
  <si>
    <t>Closing time for same day transactions</t>
  </si>
  <si>
    <t>Links to other CSDs</t>
  </si>
  <si>
    <t>Delivery lag (T+n)</t>
  </si>
  <si>
    <t>SE</t>
  </si>
  <si>
    <t>FoP</t>
  </si>
  <si>
    <t>DVP mechanism</t>
  </si>
  <si>
    <t>Currencies</t>
  </si>
  <si>
    <t>neg</t>
  </si>
  <si>
    <t>CCC</t>
  </si>
  <si>
    <t>Entidad de Depósito de Valores (EDV)</t>
  </si>
  <si>
    <t>System A</t>
  </si>
  <si>
    <t>DCV</t>
  </si>
  <si>
    <t>LIP</t>
  </si>
  <si>
    <t>07:00</t>
  </si>
  <si>
    <t>CH</t>
  </si>
  <si>
    <t>VA, REP</t>
  </si>
  <si>
    <t>EDV</t>
  </si>
  <si>
    <t>DOM (B, C, G, E)</t>
  </si>
  <si>
    <t>T+1</t>
  </si>
  <si>
    <t>CEDEC</t>
  </si>
  <si>
    <t>MEC</t>
  </si>
  <si>
    <t>BOLSA DE VALORES DE COLOMBIA</t>
  </si>
  <si>
    <t>DECEVAL</t>
  </si>
  <si>
    <t xml:space="preserve">CUD </t>
  </si>
  <si>
    <t>D</t>
  </si>
  <si>
    <t xml:space="preserve">CENIT </t>
  </si>
  <si>
    <t xml:space="preserve">ACH-Colombia </t>
  </si>
  <si>
    <t>G</t>
  </si>
  <si>
    <t>8:00 - 15:45</t>
  </si>
  <si>
    <t>G, B, O</t>
  </si>
  <si>
    <t>8:00 - 17:00</t>
  </si>
  <si>
    <t>Sistema de Negociación y Registro -BVC</t>
  </si>
  <si>
    <t>E, DER</t>
  </si>
  <si>
    <t>8:00 - 16:00</t>
  </si>
  <si>
    <t>CRCC</t>
  </si>
  <si>
    <t>B, SE, O</t>
  </si>
  <si>
    <t>SEC,DER, REP</t>
  </si>
  <si>
    <t>CCDC</t>
  </si>
  <si>
    <t>COP</t>
  </si>
  <si>
    <t>COP, USD</t>
  </si>
  <si>
    <t>CB,B</t>
  </si>
  <si>
    <t>Direct/
DECEVAL</t>
  </si>
  <si>
    <t xml:space="preserve">T+0 </t>
  </si>
  <si>
    <t>DOM;
B, E</t>
  </si>
  <si>
    <t xml:space="preserve">DECEVAL </t>
  </si>
  <si>
    <t xml:space="preserve">Direct/
DCV </t>
  </si>
  <si>
    <t>YES</t>
  </si>
  <si>
    <t>DVP 1</t>
  </si>
  <si>
    <t>.</t>
  </si>
  <si>
    <t>21:00</t>
  </si>
  <si>
    <t>10:00</t>
  </si>
  <si>
    <t>00:00</t>
  </si>
  <si>
    <t>15:00</t>
  </si>
  <si>
    <t>08:00</t>
  </si>
  <si>
    <t>14:00</t>
  </si>
  <si>
    <t>08:00 - 16:30</t>
  </si>
  <si>
    <t>08:00 - 18:00</t>
  </si>
  <si>
    <t>08:00 - 14:30</t>
  </si>
  <si>
    <t>DOM, INT</t>
  </si>
  <si>
    <t>SE, O</t>
  </si>
  <si>
    <t>Patrón Clear</t>
  </si>
  <si>
    <t>SINPE</t>
  </si>
  <si>
    <t>Retail payments transactions</t>
  </si>
  <si>
    <t>Wholesale settlement systems</t>
  </si>
  <si>
    <t>Markets</t>
  </si>
  <si>
    <t>BNV</t>
  </si>
  <si>
    <t>CEVAL</t>
  </si>
  <si>
    <t>CCD</t>
  </si>
  <si>
    <t>CLC</t>
  </si>
  <si>
    <t>TFT</t>
  </si>
  <si>
    <t>DTR</t>
  </si>
  <si>
    <t>ILI</t>
  </si>
  <si>
    <t>CDD</t>
  </si>
  <si>
    <t>TFI</t>
  </si>
  <si>
    <t>COV</t>
  </si>
  <si>
    <t>TVA</t>
  </si>
  <si>
    <t>CAN</t>
  </si>
  <si>
    <t>18:00</t>
  </si>
  <si>
    <t>MONEX</t>
  </si>
  <si>
    <t>LIM</t>
  </si>
  <si>
    <t>MEN</t>
  </si>
  <si>
    <t>Bolsa Nacional de Valores (BNV)</t>
  </si>
  <si>
    <t>NO</t>
  </si>
  <si>
    <t>CRC, USD</t>
  </si>
  <si>
    <t>NACS2 RTGS</t>
  </si>
  <si>
    <t>NACS2 ACH</t>
  </si>
  <si>
    <t>CSD</t>
  </si>
  <si>
    <t>L+R</t>
  </si>
  <si>
    <t>B, E,O</t>
  </si>
  <si>
    <t>09:30-16:00</t>
  </si>
  <si>
    <t xml:space="preserve"> nav </t>
  </si>
  <si>
    <t xml:space="preserve"> nap </t>
  </si>
  <si>
    <t xml:space="preserve">nav </t>
  </si>
  <si>
    <t>CCB</t>
  </si>
  <si>
    <t>CCA</t>
  </si>
  <si>
    <t>SINEDI</t>
  </si>
  <si>
    <t>SEL</t>
  </si>
  <si>
    <t>MEBD</t>
  </si>
  <si>
    <t>SCVN</t>
  </si>
  <si>
    <t>Sistema de Liquidación de Valores</t>
  </si>
  <si>
    <t>Entity A</t>
  </si>
  <si>
    <t>REAL TIME</t>
  </si>
  <si>
    <t>INTRADAY</t>
  </si>
  <si>
    <t>no</t>
  </si>
  <si>
    <t>09:00 - 18:30</t>
  </si>
  <si>
    <t>09:00 - 17:00</t>
  </si>
  <si>
    <t>SEC,B</t>
  </si>
  <si>
    <t>DOM</t>
  </si>
  <si>
    <t>JMD, USD</t>
  </si>
  <si>
    <t>JamClear-RTGS</t>
  </si>
  <si>
    <t>Jamaica Central Securities Depository</t>
  </si>
  <si>
    <t>JCSD</t>
  </si>
  <si>
    <t>L, R</t>
  </si>
  <si>
    <t xml:space="preserve">Automated Clearing House </t>
  </si>
  <si>
    <t>Multilink</t>
  </si>
  <si>
    <t>Avvento</t>
  </si>
  <si>
    <t>B, E</t>
  </si>
  <si>
    <t>JMD</t>
  </si>
  <si>
    <t>JamClear-CSD</t>
  </si>
  <si>
    <t>DOM;
B, C, G</t>
  </si>
  <si>
    <t>REALTIME</t>
  </si>
  <si>
    <t>T+0</t>
  </si>
  <si>
    <t>DEPEND</t>
  </si>
  <si>
    <t>SIPAP</t>
  </si>
  <si>
    <t>DEPO BCP</t>
  </si>
  <si>
    <t>BVPASA</t>
  </si>
  <si>
    <t>DCV-BCP</t>
  </si>
  <si>
    <t>RTGS, MN, BA</t>
  </si>
  <si>
    <t>ACH, RTT</t>
  </si>
  <si>
    <t>BC</t>
  </si>
  <si>
    <t>NONE</t>
  </si>
  <si>
    <t>B, G</t>
  </si>
  <si>
    <t>Cuenta Clearing Itaú</t>
  </si>
  <si>
    <t>DVP</t>
  </si>
  <si>
    <t>PYG</t>
  </si>
  <si>
    <t>PYG, USD</t>
  </si>
  <si>
    <t>BANCARD</t>
  </si>
  <si>
    <t>BEPSA</t>
  </si>
  <si>
    <t>RTGS-DR</t>
  </si>
  <si>
    <t>Direct debits and credits</t>
  </si>
  <si>
    <t>Mobile payments</t>
  </si>
  <si>
    <t>FX trading</t>
  </si>
  <si>
    <t>Collection payments</t>
  </si>
  <si>
    <t>Cheque Clearinghouse -DR</t>
  </si>
  <si>
    <t>CEVALDOM</t>
  </si>
  <si>
    <t xml:space="preserve">CEVALDOM  </t>
  </si>
  <si>
    <t>17:00 (DAY BEFORE)</t>
  </si>
  <si>
    <t>23:00 (DAY BEFORE)</t>
  </si>
  <si>
    <t>F, V</t>
  </si>
  <si>
    <t>08:00
13:00</t>
  </si>
  <si>
    <t>13:01 (DAY BEFORE)
08:01</t>
  </si>
  <si>
    <t>T+3</t>
  </si>
  <si>
    <t>TTSE</t>
  </si>
  <si>
    <t>GSS</t>
  </si>
  <si>
    <t>Safe-tt</t>
  </si>
  <si>
    <t>LINX (Debit Card)</t>
  </si>
  <si>
    <t>CB, B</t>
  </si>
  <si>
    <t>M2</t>
  </si>
  <si>
    <t>08:30 - 15:15</t>
  </si>
  <si>
    <t>1 - indirect - DVP</t>
  </si>
  <si>
    <t>T+2</t>
  </si>
  <si>
    <t>TTD, USD</t>
  </si>
  <si>
    <t xml:space="preserve">185
</t>
  </si>
  <si>
    <t>Bolsa de Comercio de Santiago (Chile)</t>
  </si>
  <si>
    <t>SEC, B, C, G, E, DER</t>
  </si>
  <si>
    <t>09:00 a 16:00</t>
  </si>
  <si>
    <t>DEP</t>
  </si>
  <si>
    <t>Bolsa Electrónica de Chile (Chile)</t>
  </si>
  <si>
    <t>SEC, B, C, G, E</t>
  </si>
  <si>
    <t>09:30 a 16:00</t>
  </si>
  <si>
    <t>Bolsa de Valores de Valparaíso (Chile)</t>
  </si>
  <si>
    <t>09:00 a 16:30</t>
  </si>
  <si>
    <t>CCLV Contraparte Central</t>
  </si>
  <si>
    <t>ComDer</t>
  </si>
  <si>
    <t>CLP, USD</t>
  </si>
  <si>
    <t>DOM, INT; 
B, G, E, O</t>
  </si>
  <si>
    <t>17:00</t>
  </si>
  <si>
    <t>(T+1), (T+2), (T+3), (T+5)</t>
  </si>
  <si>
    <t>DVP 1, DVP 3</t>
  </si>
  <si>
    <t>MILLENIUM SOR</t>
  </si>
  <si>
    <t>CCE</t>
  </si>
  <si>
    <t>CAVALI</t>
  </si>
  <si>
    <t>MILLENNIUM SOR</t>
  </si>
  <si>
    <t>SEC, B, C, G, E, O</t>
  </si>
  <si>
    <t>PEN, USD</t>
  </si>
  <si>
    <t>ECC</t>
  </si>
  <si>
    <t>ACH-Pronto</t>
  </si>
  <si>
    <t>DV-BCH</t>
  </si>
  <si>
    <t>STR</t>
  </si>
  <si>
    <t>BmfBovespa-FX</t>
  </si>
  <si>
    <t>COMPE</t>
  </si>
  <si>
    <t>SILOC</t>
  </si>
  <si>
    <t>CETIP</t>
  </si>
  <si>
    <t>BmfBovespa-Securities</t>
  </si>
  <si>
    <t>SELIC</t>
  </si>
  <si>
    <t>SITRAF</t>
  </si>
  <si>
    <t>MN, BN, G</t>
  </si>
  <si>
    <t>17:30</t>
  </si>
  <si>
    <t>06:30</t>
  </si>
  <si>
    <t>T+1: 08:20; 16:10</t>
  </si>
  <si>
    <t>21:59</t>
  </si>
  <si>
    <t>SEC, E, O, DER</t>
  </si>
  <si>
    <t>BmfBovespa-Clearinghouse</t>
  </si>
  <si>
    <t>routine</t>
  </si>
  <si>
    <t>BmfBovespa-Derivatives</t>
  </si>
  <si>
    <t>routine; 
event: P, S</t>
  </si>
  <si>
    <t>event: P</t>
  </si>
  <si>
    <t>SEC, REP</t>
  </si>
  <si>
    <t>BmfBovespa-Clearing House</t>
  </si>
  <si>
    <t xml:space="preserve">SEC, DER  </t>
  </si>
  <si>
    <t>BRL</t>
  </si>
  <si>
    <t>DOM; 
G</t>
  </si>
  <si>
    <t>T</t>
  </si>
  <si>
    <t>DOM; 
E, B, O</t>
  </si>
  <si>
    <t>BmfBovespa-Equities</t>
  </si>
  <si>
    <t>DOM; 
B,C,G</t>
  </si>
  <si>
    <t>DVP1</t>
  </si>
  <si>
    <t>DVP3</t>
  </si>
  <si>
    <t>Bank Agents</t>
  </si>
  <si>
    <t>Table 7</t>
  </si>
  <si>
    <t>Use of payment instruments by non-banks: number of transactions per payment instrument</t>
  </si>
  <si>
    <t>(total for the year)</t>
  </si>
  <si>
    <r>
      <t xml:space="preserve">Credit transfers </t>
    </r>
    <r>
      <rPr>
        <i/>
        <sz val="9"/>
        <rFont val="Helvetica"/>
        <family val="2"/>
      </rPr>
      <t>(thousands)</t>
    </r>
  </si>
  <si>
    <r>
      <t xml:space="preserve">Direct debits </t>
    </r>
    <r>
      <rPr>
        <i/>
        <sz val="9"/>
        <rFont val="Helvetica"/>
        <family val="2"/>
      </rPr>
      <t>(thousands)</t>
    </r>
  </si>
  <si>
    <t>Argentina</t>
  </si>
  <si>
    <t>Bolivia</t>
  </si>
  <si>
    <t>Brazil</t>
  </si>
  <si>
    <t>Chile</t>
  </si>
  <si>
    <t>Colombia</t>
  </si>
  <si>
    <t>Costa Rica</t>
  </si>
  <si>
    <t>El Salvador</t>
  </si>
  <si>
    <t>Guatemala</t>
  </si>
  <si>
    <t>Honduras</t>
  </si>
  <si>
    <t>Jamaica</t>
  </si>
  <si>
    <t>Dominican Republic</t>
  </si>
  <si>
    <t>Paraguay</t>
  </si>
  <si>
    <t>Peru</t>
  </si>
  <si>
    <t>Trinidad and Tobago</t>
  </si>
  <si>
    <t>Table 7 (cont)</t>
  </si>
  <si>
    <r>
      <t xml:space="preserve">Cheques </t>
    </r>
    <r>
      <rPr>
        <i/>
        <sz val="9"/>
        <rFont val="Helvetica"/>
        <family val="2"/>
      </rPr>
      <t>(thousands)</t>
    </r>
  </si>
  <si>
    <r>
      <t xml:space="preserve">e-money payment transactions </t>
    </r>
    <r>
      <rPr>
        <i/>
        <sz val="9"/>
        <rFont val="Helvetica"/>
        <family val="2"/>
      </rPr>
      <t>(thousands)</t>
    </r>
  </si>
  <si>
    <r>
      <t xml:space="preserve">Card payments </t>
    </r>
    <r>
      <rPr>
        <i/>
        <sz val="9"/>
        <rFont val="Helvetica"/>
        <family val="2"/>
      </rPr>
      <t>(thousands)</t>
    </r>
  </si>
  <si>
    <r>
      <t xml:space="preserve">of which: by cards with a debit function </t>
    </r>
    <r>
      <rPr>
        <i/>
        <sz val="9"/>
        <rFont val="Helvetica"/>
        <family val="2"/>
      </rPr>
      <t>(thousands)</t>
    </r>
  </si>
  <si>
    <r>
      <t xml:space="preserve">by cards with a delayed debit function </t>
    </r>
    <r>
      <rPr>
        <i/>
        <sz val="9"/>
        <rFont val="Helvetica"/>
        <family val="2"/>
      </rPr>
      <t>(thousands)</t>
    </r>
  </si>
  <si>
    <r>
      <t xml:space="preserve">by cards with a credit function </t>
    </r>
    <r>
      <rPr>
        <i/>
        <sz val="9"/>
        <rFont val="Helvetica"/>
        <family val="2"/>
      </rPr>
      <t>(thousands)</t>
    </r>
  </si>
  <si>
    <t>Table 7a</t>
  </si>
  <si>
    <t>Use of payment instruments by non-banks: relative importance of payment instruments, in number of transactions</t>
  </si>
  <si>
    <t>(% of total number of transactions)</t>
  </si>
  <si>
    <t>Table 7a (cont)</t>
  </si>
  <si>
    <t>Card payments</t>
  </si>
  <si>
    <t>of which; by cards with a debit function</t>
  </si>
  <si>
    <t>of which; by cards with a delayed debit function</t>
  </si>
  <si>
    <t>of which; by cards with a credit function</t>
  </si>
  <si>
    <t>Table 7b</t>
  </si>
  <si>
    <t>Use of payment instruments by non-banks: increase in the number of transactions</t>
  </si>
  <si>
    <t>(% change on previous year)</t>
  </si>
  <si>
    <t>Table 7b (cont)</t>
  </si>
  <si>
    <t>Table 7c</t>
  </si>
  <si>
    <t>Use of payment instruments by non-banks: number of transactions per inhabitant</t>
  </si>
  <si>
    <t>Table 7c (cont)</t>
  </si>
  <si>
    <t>Table 8</t>
  </si>
  <si>
    <t>Payment transactions by non-banks: total value of transactions</t>
  </si>
  <si>
    <r>
      <t xml:space="preserve">Increase in value of transactions </t>
    </r>
    <r>
      <rPr>
        <i/>
        <sz val="9"/>
        <color indexed="8"/>
        <rFont val="Helvetica"/>
        <family val="2"/>
      </rPr>
      <t>(in %)</t>
    </r>
  </si>
  <si>
    <t>Table 8 (cont)</t>
  </si>
  <si>
    <r>
      <t>Average value per inhabitant</t>
    </r>
    <r>
      <rPr>
        <i/>
        <sz val="9"/>
        <color indexed="8"/>
        <rFont val="Helvetica"/>
        <family val="2"/>
      </rPr>
      <t xml:space="preserve"> (USD thousands)</t>
    </r>
  </si>
  <si>
    <t>Value as a ratio to GDP</t>
  </si>
  <si>
    <t>Value as a ratio to deposits held by non-banks</t>
  </si>
  <si>
    <t>Table 9</t>
  </si>
  <si>
    <t>Use of payment instruments by non-banks: value of transactions per payment instrument</t>
  </si>
  <si>
    <t>Table 9 (cont)</t>
  </si>
  <si>
    <t>Table 9a</t>
  </si>
  <si>
    <t>Use of payment instruments by non-banks: relative importance of payment instruments, in value of transactions</t>
  </si>
  <si>
    <t>(% of total value of transactions)</t>
  </si>
  <si>
    <t>Table 9a (cont)</t>
  </si>
  <si>
    <t>Table 9b</t>
  </si>
  <si>
    <t>Use of payment instruments by non-banks: increase in the real value of transactions</t>
  </si>
  <si>
    <t>(% change on previous year, ajusted by CPI inflation)</t>
  </si>
  <si>
    <t>Table 9b (cont)</t>
  </si>
  <si>
    <t>Table 9c</t>
  </si>
  <si>
    <t>Use of payment instruments by non-banks: average value per transaction</t>
  </si>
  <si>
    <t>Table 9c (cont)</t>
  </si>
  <si>
    <t>Table 9d</t>
  </si>
  <si>
    <t>Use of payment instruments by non-banks: value of transaction per inhabitant</t>
  </si>
  <si>
    <t>Table 9d (cont)</t>
  </si>
  <si>
    <t>Table 9e</t>
  </si>
  <si>
    <t>Use of payment instruments by non-banks: value of transaction as a ratio to GDP</t>
  </si>
  <si>
    <t>(in %, total for the year)</t>
  </si>
  <si>
    <t>Table 9e (cont)</t>
  </si>
  <si>
    <t>Table 10</t>
  </si>
  <si>
    <t>Cards issued in the country: number of cards</t>
  </si>
  <si>
    <t xml:space="preserve">(millions, end of year) </t>
  </si>
  <si>
    <t>Table 10 (cont)</t>
  </si>
  <si>
    <t>Table 10a</t>
  </si>
  <si>
    <t>Cards issued in the country: increase in the number of cards</t>
  </si>
  <si>
    <t xml:space="preserve">(% change on previous year) </t>
  </si>
  <si>
    <t>Table 10a (cont)</t>
  </si>
  <si>
    <t>Table 10b</t>
  </si>
  <si>
    <t>Cards issued in the country: number of cards per inhabitant</t>
  </si>
  <si>
    <t xml:space="preserve">(end of year) </t>
  </si>
  <si>
    <t>Table 10b (cont)</t>
  </si>
  <si>
    <t>Table 11</t>
  </si>
  <si>
    <t>Terminals located in the country: number of terminals</t>
  </si>
  <si>
    <t>(thousands, end of year)</t>
  </si>
  <si>
    <t>ATMs</t>
  </si>
  <si>
    <t>Table 11 (cont)</t>
  </si>
  <si>
    <t>e-money card payment terminals</t>
  </si>
  <si>
    <t>Table 11a</t>
  </si>
  <si>
    <t>Terminals located in the country: increase in the number of terminals</t>
  </si>
  <si>
    <t>Table 11a (cont)</t>
  </si>
  <si>
    <t>Table 11b</t>
  </si>
  <si>
    <t>Terminals located in the country: number of terminals per million inhabitants</t>
  </si>
  <si>
    <t>(end of year)</t>
  </si>
  <si>
    <t>Table 11b (cont)</t>
  </si>
  <si>
    <t>Table 12</t>
  </si>
  <si>
    <t>Transactions at terminals: number of cash withdrawals and loading transactions</t>
  </si>
  <si>
    <t>(millions, total for the year)</t>
  </si>
  <si>
    <t>Cash withdrawals at ATMs located in the country</t>
  </si>
  <si>
    <t>with cards issued outside the country</t>
  </si>
  <si>
    <t>with cards issued in the country</t>
  </si>
  <si>
    <t>Table 12 (cont)</t>
  </si>
  <si>
    <t>Cash withdrawals at ATMs located outside the country</t>
  </si>
  <si>
    <t>e-money loading/unloading transactions at terminals in the country</t>
  </si>
  <si>
    <t>with cards in the country</t>
  </si>
  <si>
    <t>Table 12a</t>
  </si>
  <si>
    <t>Transactions at terminals: increase in the number of cash withdrawals and loading transactions</t>
  </si>
  <si>
    <t>Table 12a (cont)</t>
  </si>
  <si>
    <t>Table 13</t>
  </si>
  <si>
    <t>Transactions at terminals: value of cash withdrawals and loading transactions</t>
  </si>
  <si>
    <t>Table 13 (cont)</t>
  </si>
  <si>
    <t>Table 13a</t>
  </si>
  <si>
    <t>Transactions at terminals: increase in the real value of cash withdrawals and loading transactions</t>
  </si>
  <si>
    <t>(% change on previous year, adjusted by CPI inflation)</t>
  </si>
  <si>
    <t>Table 13a (cont)</t>
  </si>
  <si>
    <t>Table 14</t>
  </si>
  <si>
    <t>Transactions at terminals: number of payment transactions</t>
  </si>
  <si>
    <t>POS transactions at terminals located in the country</t>
  </si>
  <si>
    <t>Table 14 (cont)</t>
  </si>
  <si>
    <t>POS transactions at terminals located outside the country</t>
  </si>
  <si>
    <t>e-money payment transactions at terminals in the country</t>
  </si>
  <si>
    <t>Table 14a</t>
  </si>
  <si>
    <t>Transactions at terminals: increase in the number of payment transactions</t>
  </si>
  <si>
    <t>Table 14a (cont)</t>
  </si>
  <si>
    <t>Table 15</t>
  </si>
  <si>
    <t>Transactions at terminals: value of payment transactions</t>
  </si>
  <si>
    <t>Table 15 (cont)</t>
  </si>
  <si>
    <t>Table 15a</t>
  </si>
  <si>
    <t>Transactions at terminals: increase in the real value of payment transactions</t>
  </si>
  <si>
    <t>Table 15a (cont)</t>
  </si>
  <si>
    <t>Table 6</t>
  </si>
  <si>
    <t>Payment transactions by non-banks: total number of transactions</t>
  </si>
  <si>
    <t>(summed through the year)</t>
  </si>
  <si>
    <r>
      <t xml:space="preserve">Total number of transactions </t>
    </r>
    <r>
      <rPr>
        <i/>
        <sz val="9"/>
        <rFont val="Helvetica"/>
        <family val="2"/>
      </rPr>
      <t>(millions)</t>
    </r>
  </si>
  <si>
    <r>
      <t xml:space="preserve">Increase in the number of transactions </t>
    </r>
    <r>
      <rPr>
        <i/>
        <sz val="9"/>
        <color indexed="8"/>
        <rFont val="Helvetica"/>
        <family val="2"/>
      </rPr>
      <t>(%)</t>
    </r>
  </si>
  <si>
    <t>Table 6 (cont)</t>
  </si>
  <si>
    <t>Number per inhabitant</t>
  </si>
  <si>
    <t>Number per deposit account held by non-banks</t>
  </si>
  <si>
    <t>Table 1</t>
  </si>
  <si>
    <r>
      <t xml:space="preserve">Population </t>
    </r>
    <r>
      <rPr>
        <i/>
        <sz val="9"/>
        <color indexed="8"/>
        <rFont val="Helvetica"/>
        <family val="2"/>
      </rPr>
      <t>(millions)</t>
    </r>
  </si>
  <si>
    <t>Table 1 (cont)</t>
  </si>
  <si>
    <r>
      <t>CPI inflation</t>
    </r>
    <r>
      <rPr>
        <sz val="9"/>
        <color indexed="8"/>
        <rFont val="Helvetica"/>
        <family val="2"/>
      </rPr>
      <t xml:space="preserve"> </t>
    </r>
    <r>
      <rPr>
        <i/>
        <sz val="9"/>
        <color indexed="8"/>
        <rFont val="Helvetica"/>
        <family val="2"/>
      </rPr>
      <t>(%)</t>
    </r>
  </si>
  <si>
    <r>
      <t xml:space="preserve">Exchange rate vis-a-vis USD </t>
    </r>
    <r>
      <rPr>
        <i/>
        <sz val="9"/>
        <color indexed="8"/>
        <rFont val="Helvetica"/>
        <family val="2"/>
      </rPr>
      <t>(end of year)</t>
    </r>
  </si>
  <si>
    <r>
      <t xml:space="preserve">Exchange rate vis-à-vis USD </t>
    </r>
    <r>
      <rPr>
        <i/>
        <sz val="9"/>
        <color indexed="8"/>
        <rFont val="Helvetica"/>
        <family val="2"/>
      </rPr>
      <t>(average)</t>
    </r>
  </si>
  <si>
    <r>
      <t xml:space="preserve">Value per inhabitant </t>
    </r>
    <r>
      <rPr>
        <i/>
        <sz val="9"/>
        <color indexed="8"/>
        <rFont val="Helvetica"/>
        <family val="2"/>
      </rPr>
      <t>(USD)</t>
    </r>
  </si>
  <si>
    <t>Table 5</t>
  </si>
  <si>
    <t>Transferable deposits held by non-banks</t>
  </si>
  <si>
    <t>Number of deposit accounts</t>
  </si>
  <si>
    <r>
      <t>Total number of accounts</t>
    </r>
    <r>
      <rPr>
        <i/>
        <sz val="9"/>
        <rFont val="Helvetica"/>
        <family val="2"/>
      </rPr>
      <t xml:space="preserve"> (millions)</t>
    </r>
  </si>
  <si>
    <t>Number of accounts per inhabitant</t>
  </si>
  <si>
    <t>Table 5 (cont)</t>
  </si>
  <si>
    <t>Value of deposit accounts</t>
  </si>
  <si>
    <t>Value of deposit accounts as a percentage of GDP</t>
  </si>
  <si>
    <t xml:space="preserve">Features of selected interbank funds transfer systems </t>
  </si>
  <si>
    <t>Owner/
manager</t>
  </si>
  <si>
    <t>CCVA COMBANC</t>
  </si>
  <si>
    <t>Curacao and Sint Maarten</t>
  </si>
  <si>
    <t>BCH-TR</t>
  </si>
  <si>
    <t>CCECh</t>
  </si>
  <si>
    <t>Table PS2</t>
  </si>
  <si>
    <t>Payments processed by selected interbank funds transfer systems: number of transactions</t>
  </si>
  <si>
    <r>
      <t xml:space="preserve">Number of transactions </t>
    </r>
    <r>
      <rPr>
        <i/>
        <sz val="9"/>
        <color indexed="8"/>
        <rFont val="Helvetica"/>
        <family val="2"/>
      </rPr>
      <t>(millions)</t>
    </r>
  </si>
  <si>
    <r>
      <t xml:space="preserve">Increase in the number of transactions 
</t>
    </r>
    <r>
      <rPr>
        <i/>
        <sz val="9"/>
        <color indexed="8"/>
        <rFont val="Helvetica"/>
        <family val="2"/>
      </rPr>
      <t>(% change on previous year)</t>
    </r>
  </si>
  <si>
    <t>TARJETAS</t>
  </si>
  <si>
    <t>NACS2-RTGS</t>
  </si>
  <si>
    <t>NACS2-ACH</t>
  </si>
  <si>
    <t>ATH</t>
  </si>
  <si>
    <t>ECCH</t>
  </si>
  <si>
    <t>ACH-PRONTO</t>
  </si>
  <si>
    <t>Table PS3</t>
  </si>
  <si>
    <t>Payments processed by selected interbank funds transfer systems: value of transactions</t>
  </si>
  <si>
    <r>
      <t xml:space="preserve">Value of transactions </t>
    </r>
    <r>
      <rPr>
        <i/>
        <sz val="9"/>
        <color indexed="8"/>
        <rFont val="Helvetica"/>
        <family val="2"/>
      </rPr>
      <t>(USD millions )</t>
    </r>
  </si>
  <si>
    <r>
      <t xml:space="preserve">Average value per transaction </t>
    </r>
    <r>
      <rPr>
        <i/>
        <sz val="9"/>
        <color indexed="8"/>
        <rFont val="Helvetica"/>
        <family val="2"/>
      </rPr>
      <t>(USD thousands)</t>
    </r>
  </si>
  <si>
    <t>PRISMA MEDIO DE PAGO</t>
  </si>
  <si>
    <r>
      <t>ACH</t>
    </r>
    <r>
      <rPr>
        <vertAlign val="superscript"/>
        <sz val="10"/>
        <rFont val="Helvetica"/>
        <family val="2"/>
      </rPr>
      <t xml:space="preserve"> (E)</t>
    </r>
  </si>
  <si>
    <r>
      <t xml:space="preserve">Cheques </t>
    </r>
    <r>
      <rPr>
        <vertAlign val="superscript"/>
        <sz val="10"/>
        <rFont val="Helvetica"/>
        <family val="2"/>
      </rPr>
      <t>(E)</t>
    </r>
  </si>
  <si>
    <t>Table PS4</t>
  </si>
  <si>
    <t>of which: direct participants</t>
  </si>
  <si>
    <t>Cards, VISA</t>
  </si>
  <si>
    <t>Cards, Mastercard</t>
  </si>
  <si>
    <t>Table PS4 (cont)</t>
  </si>
  <si>
    <t>Concentration ration in terms of volume</t>
  </si>
  <si>
    <t>Concentration ration in terms of value</t>
  </si>
  <si>
    <t>ARS</t>
  </si>
  <si>
    <t>EURO</t>
  </si>
  <si>
    <t>GTQ</t>
  </si>
  <si>
    <t>System A name</t>
  </si>
  <si>
    <t>System A Name</t>
  </si>
  <si>
    <t>09:00-13:00</t>
  </si>
  <si>
    <t>B,G,O</t>
  </si>
  <si>
    <t>G,E,O, B</t>
  </si>
  <si>
    <t>Table TRS2</t>
  </si>
  <si>
    <t>Trades executed on selected exchanges and trading systems: number of transactions</t>
  </si>
  <si>
    <r>
      <t xml:space="preserve">Increase in the number of transactions </t>
    </r>
    <r>
      <rPr>
        <i/>
        <sz val="9"/>
        <color indexed="8"/>
        <rFont val="Helvetica"/>
        <family val="2"/>
      </rPr>
      <t>(% change on previous year)</t>
    </r>
  </si>
  <si>
    <t>Table TRS3</t>
  </si>
  <si>
    <t>Trades executed on selected exchanges and trading systems: value of transactions</t>
  </si>
  <si>
    <r>
      <t xml:space="preserve">Value of transactions </t>
    </r>
    <r>
      <rPr>
        <i/>
        <sz val="9"/>
        <color indexed="8"/>
        <rFont val="Helvetica"/>
        <family val="2"/>
      </rPr>
      <t>(USD thounsand millions)</t>
    </r>
  </si>
  <si>
    <r>
      <t xml:space="preserve">Value of transactions as a percentage of GDP </t>
    </r>
    <r>
      <rPr>
        <i/>
        <sz val="9"/>
        <color indexed="8"/>
        <rFont val="Helvetica"/>
        <family val="2"/>
      </rPr>
      <t>(in %)</t>
    </r>
  </si>
  <si>
    <t>Table TRS4</t>
  </si>
  <si>
    <t>Participation in selected exchanges and trading systems</t>
  </si>
  <si>
    <t>BBV</t>
  </si>
  <si>
    <t>Bolsa de Valores de Colombia S.A.</t>
  </si>
  <si>
    <t>Cuaracao</t>
  </si>
  <si>
    <t>Table TRS5</t>
  </si>
  <si>
    <t>Securities listed in selected exchanges and trading systems</t>
  </si>
  <si>
    <t>Number of securities listed</t>
  </si>
  <si>
    <t>Bolsa de Valores de Colombia</t>
  </si>
  <si>
    <t>Table TRS5 (cont)</t>
  </si>
  <si>
    <r>
      <t xml:space="preserve">Market capitalisation </t>
    </r>
    <r>
      <rPr>
        <i/>
        <sz val="9"/>
        <color indexed="8"/>
        <rFont val="Helvetica"/>
        <family val="2"/>
      </rPr>
      <t>(USD millions)</t>
    </r>
  </si>
  <si>
    <t>BVLima</t>
  </si>
  <si>
    <t>BOB, USD</t>
  </si>
  <si>
    <t>BmfBovespa-Equities 4</t>
  </si>
  <si>
    <t>int1</t>
  </si>
  <si>
    <t>indep2</t>
  </si>
  <si>
    <t>int3</t>
  </si>
  <si>
    <t>Table CCP2</t>
  </si>
  <si>
    <t>Transactions cleared by selected central counterparties and clearing houses: number of transactions</t>
  </si>
  <si>
    <t>BCCR - Traspaso Valores</t>
  </si>
  <si>
    <t>BVPSA</t>
  </si>
  <si>
    <t>Table CCP3</t>
  </si>
  <si>
    <t>Transactions cleared by selected central counterparties and clearing houses: value of transactions</t>
  </si>
  <si>
    <r>
      <t xml:space="preserve">Value of transactions </t>
    </r>
    <r>
      <rPr>
        <i/>
        <sz val="9"/>
        <color indexed="8"/>
        <rFont val="Helvetica"/>
        <family val="2"/>
      </rPr>
      <t>(USD thousand millions)</t>
    </r>
  </si>
  <si>
    <t>Table CCP4</t>
  </si>
  <si>
    <t>Participation in selected central counterparties and clearing houses</t>
  </si>
  <si>
    <t>CETF-ACH</t>
  </si>
  <si>
    <t>CCLV</t>
  </si>
  <si>
    <t>CCBCP</t>
  </si>
  <si>
    <t>CABAL</t>
  </si>
  <si>
    <t>BOB</t>
  </si>
  <si>
    <t>BmfBovespa-Equities 3</t>
  </si>
  <si>
    <t>INTERCLEAR</t>
  </si>
  <si>
    <t>DOP/USD</t>
  </si>
  <si>
    <t>HNL USD</t>
  </si>
  <si>
    <t>DCV -BCP</t>
  </si>
  <si>
    <t>Table CSD2</t>
  </si>
  <si>
    <t>Transactions processed by selected central securities depositories: number of transactions</t>
  </si>
  <si>
    <t xml:space="preserve">CEVAL </t>
  </si>
  <si>
    <t>BCCR-TVA</t>
  </si>
  <si>
    <t>Table CDS3</t>
  </si>
  <si>
    <t>Transactions processed by selected central securities depositories: value of transactions</t>
  </si>
  <si>
    <r>
      <t>Value of transactions</t>
    </r>
    <r>
      <rPr>
        <i/>
        <sz val="9"/>
        <color indexed="8"/>
        <rFont val="Helvetica"/>
        <family val="2"/>
      </rPr>
      <t xml:space="preserve"> (USD thousand millions)</t>
    </r>
  </si>
  <si>
    <t>Table CSD4</t>
  </si>
  <si>
    <t>Participation in selected central securities depositories</t>
  </si>
  <si>
    <t>BCCR-LIM</t>
  </si>
  <si>
    <t>Table CSD5</t>
  </si>
  <si>
    <t>Securities held on account at selected central securities depositories</t>
  </si>
  <si>
    <r>
      <t xml:space="preserve">Number of securities held </t>
    </r>
    <r>
      <rPr>
        <i/>
        <sz val="9"/>
        <color indexed="8"/>
        <rFont val="Helvetica"/>
        <family val="2"/>
      </rPr>
      <t>(thousands)</t>
    </r>
  </si>
  <si>
    <t>Table CSD5 (cont)</t>
  </si>
  <si>
    <t>CDS</t>
  </si>
  <si>
    <t>DCV-USD</t>
  </si>
  <si>
    <t>RTGS-Peru</t>
  </si>
  <si>
    <t>DOM, INT; B, C, G, E, O</t>
  </si>
  <si>
    <t>(end of year, except as noted)</t>
  </si>
  <si>
    <r>
      <t xml:space="preserve">GDP </t>
    </r>
    <r>
      <rPr>
        <i/>
        <sz val="9"/>
        <color indexed="8"/>
        <rFont val="Helvetica"/>
        <family val="2"/>
      </rPr>
      <t>(USD millions)</t>
    </r>
  </si>
  <si>
    <r>
      <t xml:space="preserve">GDP per capita </t>
    </r>
    <r>
      <rPr>
        <i/>
        <sz val="9"/>
        <color indexed="8"/>
        <rFont val="Helvetica"/>
        <family val="2"/>
      </rPr>
      <t>(USD)</t>
    </r>
  </si>
  <si>
    <r>
      <t xml:space="preserve">Total value </t>
    </r>
    <r>
      <rPr>
        <i/>
        <sz val="9"/>
        <color indexed="8"/>
        <rFont val="Helvetica"/>
        <family val="2"/>
      </rPr>
      <t>(USD thousand millions)</t>
    </r>
  </si>
  <si>
    <r>
      <t xml:space="preserve">Total value of transactions </t>
    </r>
    <r>
      <rPr>
        <i/>
        <sz val="9"/>
        <color indexed="8"/>
        <rFont val="Helvetica"/>
        <family val="2"/>
      </rPr>
      <t>(USD thousand millions)</t>
    </r>
  </si>
  <si>
    <r>
      <t xml:space="preserve">Average value per transaction </t>
    </r>
    <r>
      <rPr>
        <i/>
        <sz val="9"/>
        <color indexed="8"/>
        <rFont val="Helvetica"/>
        <family val="2"/>
      </rPr>
      <t>(USD)</t>
    </r>
  </si>
  <si>
    <t>(USD thousands millions, total for the year)</t>
  </si>
  <si>
    <t>(USD, total for the year)</t>
  </si>
  <si>
    <t>(USD millions, total for the year)</t>
  </si>
  <si>
    <t>Table 2</t>
  </si>
  <si>
    <t>Banknotes and coin in circulation</t>
  </si>
  <si>
    <t>Table 2 (cont)</t>
  </si>
  <si>
    <t>Value as percentage of GDP</t>
  </si>
  <si>
    <t>Value as percentage of narrow money</t>
  </si>
  <si>
    <t>Table 3</t>
  </si>
  <si>
    <t>Transferable deposits held by banks</t>
  </si>
  <si>
    <t>Table 3 (cont)</t>
  </si>
  <si>
    <t xml:space="preserve">Transferable balances held at other banks </t>
  </si>
  <si>
    <t>Table 4</t>
  </si>
  <si>
    <t>Institutions offering payment services to non-banks</t>
  </si>
  <si>
    <t>Total number</t>
  </si>
  <si>
    <t>Number per million inhabitants</t>
  </si>
  <si>
    <t>Tabla 4 (cont)</t>
  </si>
  <si>
    <t xml:space="preserve">(USD, total for the year) </t>
  </si>
  <si>
    <t xml:space="preserve">LSE </t>
  </si>
  <si>
    <t xml:space="preserve">(total for the year) </t>
  </si>
  <si>
    <t xml:space="preserve">LINX (Debit Card) </t>
  </si>
  <si>
    <t xml:space="preserve">10:00 - 17:00 </t>
  </si>
  <si>
    <t xml:space="preserve">MIL </t>
  </si>
  <si>
    <t xml:space="preserve">ELT </t>
  </si>
  <si>
    <t xml:space="preserve">BmfBovespa-Clearinghouse </t>
  </si>
  <si>
    <t xml:space="preserve">DCV-Chile </t>
  </si>
  <si>
    <t xml:space="preserve">Colombia </t>
  </si>
  <si>
    <t xml:space="preserve">Sistema de Liquidación de Valores </t>
  </si>
  <si>
    <t xml:space="preserve">MEBD </t>
  </si>
  <si>
    <t xml:space="preserve">CCLV </t>
  </si>
  <si>
    <t xml:space="preserve">ComDer </t>
  </si>
  <si>
    <t xml:space="preserve">E, B, O </t>
  </si>
  <si>
    <t xml:space="preserve">DCV-BCP </t>
  </si>
  <si>
    <t xml:space="preserve">Market capitalisation (USD millions) </t>
  </si>
  <si>
    <r>
      <t xml:space="preserve">Total value </t>
    </r>
    <r>
      <rPr>
        <i/>
        <sz val="9"/>
        <color indexed="8"/>
        <rFont val="Helvetica"/>
        <family val="2"/>
      </rPr>
      <t>(USD millions)</t>
    </r>
  </si>
  <si>
    <r>
      <t>Total value</t>
    </r>
    <r>
      <rPr>
        <i/>
        <sz val="9"/>
        <color indexed="8"/>
        <rFont val="Helvetica"/>
        <family val="2"/>
      </rPr>
      <t xml:space="preserve"> (USD millions)</t>
    </r>
  </si>
  <si>
    <t xml:space="preserve">BmfBovespa-Equities  </t>
  </si>
  <si>
    <t xml:space="preserve">DCV-Chile  </t>
  </si>
  <si>
    <t xml:space="preserve">All Chilean Stock Exchanges  </t>
  </si>
  <si>
    <t xml:space="preserve">BmfBovespa-Clearinghouse   </t>
  </si>
  <si>
    <t xml:space="preserve">CCLV  </t>
  </si>
  <si>
    <t>T+1; T+3</t>
  </si>
  <si>
    <t xml:space="preserve">9:00 - 18:00 </t>
  </si>
  <si>
    <t xml:space="preserve">CETIP </t>
  </si>
  <si>
    <t>ATH ATMs</t>
  </si>
  <si>
    <t>ATH POS</t>
  </si>
  <si>
    <t>08:00 - 9:30; 09:30 - 12:00; 12:00 - 08:00</t>
  </si>
  <si>
    <t>08:20 - 15:10
09:00 - 16:10</t>
  </si>
  <si>
    <t>YES (FOP/DVP)</t>
  </si>
  <si>
    <t>T+n</t>
  </si>
  <si>
    <t>DOM; B,G,O</t>
  </si>
  <si>
    <t>Yellow Book Statistics
Comparative Tables</t>
  </si>
  <si>
    <t>Table name</t>
  </si>
  <si>
    <t>Identification number</t>
  </si>
  <si>
    <t>GENERAL INFORMATION AND RETAIL PAYMENT INSTRUMENTS</t>
  </si>
  <si>
    <t>SELECTED INTERBANK FUNDS TRANSFER SYSTEMS</t>
  </si>
  <si>
    <t>SELECTED EXCHANGES AND TRADING SYSTEMS</t>
  </si>
  <si>
    <t>SELECTED CENTRAL COUNTERPARTIES AND CLEARING HOUSES</t>
  </si>
  <si>
    <t>SELECTED CENTRAL SECURITIES DEPOSITORIES</t>
  </si>
  <si>
    <t>Table CSD3</t>
  </si>
  <si>
    <t xml:space="preserve">Participation in selected central securities depositories </t>
  </si>
  <si>
    <t>Bahamas</t>
  </si>
  <si>
    <t>na</t>
  </si>
  <si>
    <t>AVERAGE DOLLAR USED</t>
  </si>
  <si>
    <t>Módulo de Liquidación Híbrida (MLH) del Sistema de Liquidación Integrada de Pagos (LIP)</t>
  </si>
  <si>
    <t>Módulo de Liquidación Diferida (MLD) del Sistema de Liquidación Integrada de Pagos (LIP)</t>
  </si>
  <si>
    <t>N</t>
  </si>
  <si>
    <t>Cámara de Compensación y Liquidación de Transferencias Electrónicas -ACH</t>
  </si>
  <si>
    <t>Cámara de Compensación y Liquidación de Transferencias Electrónicas UNILINK</t>
  </si>
  <si>
    <t>SPI9</t>
  </si>
  <si>
    <t>PA(2)</t>
  </si>
  <si>
    <t>Other(3)</t>
  </si>
  <si>
    <t>Real time</t>
  </si>
  <si>
    <t>24/7/365</t>
  </si>
  <si>
    <t>Intraday6</t>
  </si>
  <si>
    <t xml:space="preserve"> T+2: 14:057</t>
  </si>
  <si>
    <t>T+1: 09:00, 17:158</t>
  </si>
  <si>
    <t>Curacao and Saint Maarten</t>
  </si>
  <si>
    <t>10:45
15:45</t>
  </si>
  <si>
    <t xml:space="preserve"> MEDIO ELECTRONICO DE PAGOS - MEP</t>
  </si>
  <si>
    <t xml:space="preserve"> INTERBANKING SA</t>
  </si>
  <si>
    <t xml:space="preserve"> COELSA</t>
  </si>
  <si>
    <t xml:space="preserve">  RED LINK SA</t>
  </si>
  <si>
    <t xml:space="preserve"> BANELCO SA</t>
  </si>
  <si>
    <t>LVPS</t>
  </si>
  <si>
    <t>RPS</t>
  </si>
  <si>
    <t>FPS</t>
  </si>
  <si>
    <t xml:space="preserve">RTGS + MN </t>
  </si>
  <si>
    <t xml:space="preserve">B </t>
  </si>
  <si>
    <t xml:space="preserve">RTT + ACH </t>
  </si>
  <si>
    <t xml:space="preserve">ACH </t>
  </si>
  <si>
    <t>BISS RTGS</t>
  </si>
  <si>
    <t>BACH</t>
  </si>
  <si>
    <t>19:00</t>
  </si>
  <si>
    <t>Closing time
for same day 
transactions</t>
  </si>
  <si>
    <t>18:00:00</t>
  </si>
  <si>
    <t>13:30
15:40</t>
  </si>
  <si>
    <t>16:45</t>
  </si>
  <si>
    <t>13:00</t>
  </si>
  <si>
    <t>Intraday</t>
  </si>
  <si>
    <t>Real time &amp; intraday</t>
  </si>
  <si>
    <t xml:space="preserve"> 00:00:00</t>
  </si>
  <si>
    <t>System A MaTBA-ROFEX S.A.</t>
  </si>
  <si>
    <t>SEC, B, G, DER</t>
  </si>
  <si>
    <t>System B MERCADO ABIERTO ELECTRONICO (MAE)</t>
  </si>
  <si>
    <t>SEC, B, G, E, DER, O</t>
  </si>
  <si>
    <t>System C MERCADO ARGENTINO DE VALORES (MAV)</t>
  </si>
  <si>
    <t>SEC, B, G,  C, DER, E, O</t>
  </si>
  <si>
    <t>System D BOLSAS Y MERCADOS ARGENTINOS (ByMA)</t>
  </si>
  <si>
    <t>SEC, B, G, E, O</t>
  </si>
  <si>
    <t>System E CENTRAL DE REGISTRO Y LIQ (CRyL)</t>
  </si>
  <si>
    <t>10:00 - 17:00</t>
  </si>
  <si>
    <t>10:00-17:00</t>
  </si>
  <si>
    <t>The Bahamas International Securities Exchange</t>
  </si>
  <si>
    <t>SEC, B, G, E</t>
  </si>
  <si>
    <t>System B Name</t>
  </si>
  <si>
    <t>10:00 - 12:00</t>
  </si>
  <si>
    <t>Relationship 
with CCP</t>
  </si>
  <si>
    <r>
      <t>INT</t>
    </r>
    <r>
      <rPr>
        <vertAlign val="superscript"/>
        <sz val="9"/>
        <rFont val="Helvetica"/>
        <family val="2"/>
      </rPr>
      <t>(2)</t>
    </r>
  </si>
  <si>
    <t>PAR</t>
  </si>
  <si>
    <t>System MERCADO ARGENTINO DE VALORES (MAV)</t>
  </si>
  <si>
    <t xml:space="preserve">System MaTBA-ROFEX </t>
  </si>
  <si>
    <t>System BOLSAS Y MERCADOS ARGENTINOS (ByMA)</t>
  </si>
  <si>
    <t>System MERCADO ABIERTO ELECTRONICO (MAE)</t>
  </si>
  <si>
    <t>SE (3)</t>
  </si>
  <si>
    <t>int</t>
  </si>
  <si>
    <t>event:P</t>
  </si>
  <si>
    <t>EQU, SEC, DFX</t>
  </si>
  <si>
    <t>System ARGENTINA CLEARING Y REGISTRO (ACYR)</t>
  </si>
  <si>
    <t>SE (Matba SA-Rofex SA)</t>
  </si>
  <si>
    <t>indep</t>
  </si>
  <si>
    <t>SEC, DFX, REP</t>
  </si>
  <si>
    <t>Securities settlement agent</t>
  </si>
  <si>
    <t>CSD  (2)</t>
  </si>
  <si>
    <t>CSD (2), CB</t>
  </si>
  <si>
    <t>CSD (2)</t>
  </si>
  <si>
    <t>Intraday finality</t>
  </si>
  <si>
    <t>Caja de Valores S.A.</t>
  </si>
  <si>
    <t>DOM, INT, B, C, AC, O</t>
  </si>
  <si>
    <t>BV</t>
  </si>
  <si>
    <t>8:00:00 p.m.</t>
  </si>
  <si>
    <t>Euroclear, Clearstream, Iberclear, B3 (ex BM&amp;F Bovespa), DTC (directa - FoP), CRyL</t>
  </si>
  <si>
    <t>ARS; USD</t>
  </si>
  <si>
    <t xml:space="preserve">Central de Registro y Liquidación </t>
  </si>
  <si>
    <t>DOM, B, VG, O.</t>
  </si>
  <si>
    <t>FT</t>
  </si>
  <si>
    <t>7:00:00 p.m.</t>
  </si>
  <si>
    <t>Y</t>
  </si>
  <si>
    <t>Ecuador</t>
  </si>
  <si>
    <t>NAV</t>
  </si>
  <si>
    <t>Sistema SPI</t>
  </si>
  <si>
    <t>Sistema SCI</t>
  </si>
  <si>
    <t>Sistema CCC</t>
  </si>
  <si>
    <t>Sistema A (ALADI)</t>
  </si>
  <si>
    <t>Sistema B (SUCRE)</t>
  </si>
  <si>
    <t xml:space="preserve"> L+R</t>
  </si>
  <si>
    <t>M</t>
  </si>
  <si>
    <t>A</t>
  </si>
  <si>
    <t>CORTE 1: 11:00
CORTE 2: 15:00
CORTE 3: 08:00 T+1</t>
  </si>
  <si>
    <t>CORTE 1: 11:00
CORTE 2: 15:00</t>
  </si>
  <si>
    <t>CORTE 1: 09:00
CORTE 2: 13:00
CORTE 3: 18:00</t>
  </si>
  <si>
    <t>NAP</t>
  </si>
  <si>
    <t>HORA LOCAL</t>
  </si>
  <si>
    <t>BOLSA DE VALORES DE QUITO</t>
  </si>
  <si>
    <t>BOLSA DE VALORES DE GUAYAQUIL</t>
  </si>
  <si>
    <t>09:30 - 16:00</t>
  </si>
  <si>
    <t>DCV-BCE (Público)</t>
  </si>
  <si>
    <t>DECEVALE (Privado)</t>
  </si>
  <si>
    <t>ROUTINE</t>
  </si>
  <si>
    <t>VA</t>
  </si>
  <si>
    <t>DCV-BCE</t>
  </si>
  <si>
    <t>DCV-BCE (PUBLICO)</t>
  </si>
  <si>
    <t>DECEVALE (PRIVADO)</t>
  </si>
  <si>
    <t>B, C, VG,AC,O</t>
  </si>
  <si>
    <t>si</t>
  </si>
  <si>
    <t>DVP1 - DVP3</t>
  </si>
  <si>
    <t>Curacao</t>
  </si>
  <si>
    <t>Sint Maarten</t>
  </si>
  <si>
    <t>NM</t>
  </si>
  <si>
    <t xml:space="preserve">11:00 (DAY BEFORE) </t>
  </si>
  <si>
    <t>13:00
15:00</t>
  </si>
  <si>
    <t>24:00</t>
  </si>
  <si>
    <t>9:00 - 18:00</t>
  </si>
  <si>
    <t>DV-BCH and BCH-TR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</si>
</sst>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#,##0.000"/>
    <numFmt numFmtId="167" formatCode="_ * #,##0.00_ ;_ * \-#,##0.00_ ;_ * &quot;-&quot;??_ ;_ @_ "/>
    <numFmt numFmtId="168" formatCode="#,##0.0"/>
    <numFmt numFmtId="169" formatCode="_(* #,##0.00_);_(* \(#,##0.00\);_(* &quot;-&quot;??_);_(@_)"/>
    <numFmt numFmtId="170" formatCode="_(&quot;$&quot;* #,##0.00_);_(&quot;$&quot;* \(#,##0.00\);_(&quot;$&quot;* &quot;-&quot;??_);_(@_)"/>
    <numFmt numFmtId="171" formatCode="0.0%"/>
    <numFmt numFmtId="172" formatCode="_-[$€-2]* #,##0.00_-;\-[$€-2]* #,##0.00_-;_-[$€-2]* &quot;-&quot;??_-"/>
    <numFmt numFmtId="173" formatCode="h:mm;@"/>
    <numFmt numFmtId="174" formatCode="[$-409]h:mm\ AM/PM;@"/>
    <numFmt numFmtId="175" formatCode="_(* #,##0_);_(* \(#,##0\);_(* &quot;-&quot;??_);_(@_)"/>
    <numFmt numFmtId="176" formatCode="hh:mm:ss;@"/>
    <numFmt numFmtId="177" formatCode="[$-F400]h:mm:ss\ AM/PM"/>
    <numFmt numFmtId="178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Helvetica"/>
      <family val="2"/>
    </font>
    <font>
      <b/>
      <sz val="10"/>
      <color theme="0"/>
      <name val="Helvetica"/>
      <family val="2"/>
    </font>
    <font>
      <sz val="9"/>
      <color indexed="8"/>
      <name val="Helvetica"/>
      <family val="2"/>
    </font>
    <font>
      <sz val="10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9.5"/>
      <name val="Helvetica"/>
      <family val="2"/>
    </font>
    <font>
      <vertAlign val="superscript"/>
      <sz val="10"/>
      <name val="Helvetica"/>
      <family val="2"/>
    </font>
    <font>
      <i/>
      <sz val="10"/>
      <name val="Helvetica"/>
      <family val="2"/>
    </font>
    <font>
      <sz val="9"/>
      <name val="Helvetica"/>
      <family val="2"/>
    </font>
    <font>
      <sz val="11"/>
      <color indexed="8"/>
      <name val="Calibri"/>
      <family val="2"/>
    </font>
    <font>
      <sz val="10"/>
      <color theme="1"/>
      <name val="Helvetica"/>
      <family val="2"/>
    </font>
    <font>
      <i/>
      <sz val="10"/>
      <color theme="1"/>
      <name val="Helvetica"/>
      <family val="2"/>
    </font>
    <font>
      <sz val="9.5"/>
      <color theme="1"/>
      <name val="Helvetica"/>
      <family val="2"/>
    </font>
    <font>
      <sz val="10"/>
      <color rgb="FF000000"/>
      <name val="Arial"/>
      <family val="2"/>
    </font>
    <font>
      <b/>
      <sz val="10"/>
      <color theme="1"/>
      <name val="Helvetica"/>
      <family val="2"/>
    </font>
    <font>
      <b/>
      <sz val="9"/>
      <name val="Helvetica"/>
      <family val="2"/>
    </font>
    <font>
      <i/>
      <sz val="9"/>
      <name val="Helvetica"/>
      <family val="2"/>
    </font>
    <font>
      <sz val="9"/>
      <color theme="1"/>
      <name val="Helvetica"/>
      <family val="2"/>
    </font>
    <font>
      <b/>
      <i/>
      <sz val="9"/>
      <name val="Helvetica"/>
      <family val="2"/>
    </font>
    <font>
      <b/>
      <sz val="9"/>
      <color theme="1"/>
      <name val="Helvetica"/>
      <family val="2"/>
    </font>
    <font>
      <b/>
      <i/>
      <sz val="9"/>
      <color theme="1"/>
      <name val="Helvetica"/>
      <family val="2"/>
    </font>
    <font>
      <i/>
      <sz val="9"/>
      <color indexed="8"/>
      <name val="Helvetica"/>
      <family val="2"/>
    </font>
    <font>
      <sz val="11"/>
      <color theme="1"/>
      <name val="Helvetica"/>
      <family val="2"/>
    </font>
    <font>
      <sz val="9"/>
      <color theme="1"/>
      <name val="Calibri"/>
      <family val="2"/>
      <scheme val="minor"/>
    </font>
    <font>
      <b/>
      <sz val="10"/>
      <name val="Helvetica"/>
    </font>
    <font>
      <sz val="11"/>
      <color theme="1"/>
      <name val="Helvetica"/>
    </font>
    <font>
      <sz val="10"/>
      <color theme="1"/>
      <name val="Helvetica"/>
    </font>
    <font>
      <b/>
      <sz val="14"/>
      <color theme="1"/>
      <name val="Helvetica"/>
      <family val="2"/>
    </font>
    <font>
      <b/>
      <sz val="11"/>
      <color theme="1"/>
      <name val="Helvetica"/>
      <family val="2"/>
    </font>
    <font>
      <i/>
      <sz val="10"/>
      <name val="Helvetica"/>
    </font>
    <font>
      <sz val="9"/>
      <color theme="1"/>
      <name val="Helvetica"/>
    </font>
    <font>
      <sz val="9.5500000000000007"/>
      <color indexed="8"/>
      <name val="Helvetica"/>
      <family val="2"/>
    </font>
    <font>
      <sz val="9.5"/>
      <color rgb="FF000000"/>
      <name val="Helvetica"/>
      <family val="2"/>
    </font>
    <font>
      <sz val="9.5"/>
      <color indexed="8"/>
      <name val="Helvetica"/>
      <family val="2"/>
    </font>
    <font>
      <vertAlign val="superscript"/>
      <sz val="9"/>
      <name val="Helvetica"/>
      <family val="2"/>
    </font>
    <font>
      <sz val="10"/>
      <color theme="1"/>
      <name val="Arial"/>
      <family val="2"/>
    </font>
    <font>
      <sz val="10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9">
    <xf numFmtId="0" fontId="0" fillId="0" borderId="0"/>
    <xf numFmtId="9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12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6" fillId="0" borderId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95">
    <xf numFmtId="0" fontId="0" fillId="0" borderId="0" xfId="0"/>
    <xf numFmtId="0" fontId="2" fillId="0" borderId="8" xfId="0" applyFont="1" applyBorder="1" applyAlignment="1">
      <alignment horizontal="left" indent="2"/>
    </xf>
    <xf numFmtId="0" fontId="7" fillId="0" borderId="8" xfId="0" applyFont="1" applyBorder="1" applyAlignment="1">
      <alignment horizontal="left" vertical="center" indent="2"/>
    </xf>
    <xf numFmtId="0" fontId="13" fillId="0" borderId="0" xfId="0" applyFont="1"/>
    <xf numFmtId="0" fontId="10" fillId="0" borderId="0" xfId="2" applyFont="1" applyFill="1" applyAlignment="1" applyProtection="1">
      <alignment horizontal="left" vertical="center"/>
      <protection locked="0"/>
    </xf>
    <xf numFmtId="0" fontId="18" fillId="0" borderId="0" xfId="2" applyFont="1" applyFill="1" applyAlignment="1" applyProtection="1">
      <alignment horizontal="center" vertical="center"/>
      <protection locked="0"/>
    </xf>
    <xf numFmtId="166" fontId="18" fillId="0" borderId="0" xfId="2" applyNumberFormat="1" applyFont="1" applyFill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protection locked="0"/>
    </xf>
    <xf numFmtId="0" fontId="18" fillId="0" borderId="2" xfId="2" quotePrefix="1" applyFont="1" applyBorder="1" applyAlignment="1">
      <alignment horizontal="center" vertical="center"/>
    </xf>
    <xf numFmtId="0" fontId="18" fillId="0" borderId="5" xfId="2" quotePrefix="1" applyFont="1" applyBorder="1" applyAlignment="1">
      <alignment horizontal="center" vertical="center"/>
    </xf>
    <xf numFmtId="168" fontId="11" fillId="0" borderId="0" xfId="0" applyNumberFormat="1" applyFont="1" applyBorder="1" applyAlignment="1">
      <alignment horizontal="right"/>
    </xf>
    <xf numFmtId="0" fontId="20" fillId="0" borderId="0" xfId="0" applyFont="1"/>
    <xf numFmtId="0" fontId="7" fillId="0" borderId="0" xfId="2" applyFont="1" applyFill="1" applyBorder="1" applyAlignment="1" applyProtection="1">
      <protection locked="0"/>
    </xf>
    <xf numFmtId="0" fontId="18" fillId="0" borderId="0" xfId="2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7" fillId="0" borderId="0" xfId="0" applyFont="1" applyFill="1"/>
    <xf numFmtId="0" fontId="6" fillId="0" borderId="0" xfId="2" applyFont="1" applyFill="1" applyAlignment="1" applyProtection="1">
      <alignment horizontal="left" vertical="center"/>
      <protection locked="0"/>
    </xf>
    <xf numFmtId="0" fontId="3" fillId="0" borderId="0" xfId="2" applyFont="1" applyFill="1" applyBorder="1" applyAlignment="1" applyProtection="1">
      <protection locked="0"/>
    </xf>
    <xf numFmtId="168" fontId="20" fillId="0" borderId="0" xfId="0" applyNumberFormat="1" applyFont="1" applyFill="1" applyAlignment="1">
      <alignment horizontal="right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Protection="1">
      <protection locked="0"/>
    </xf>
    <xf numFmtId="0" fontId="18" fillId="0" borderId="0" xfId="2" applyFont="1" applyFill="1" applyAlignment="1" applyProtection="1">
      <alignment horizontal="left" vertical="center"/>
      <protection locked="0"/>
    </xf>
    <xf numFmtId="168" fontId="20" fillId="0" borderId="10" xfId="0" applyNumberFormat="1" applyFont="1" applyBorder="1" applyAlignment="1">
      <alignment horizontal="right"/>
    </xf>
    <xf numFmtId="168" fontId="20" fillId="0" borderId="9" xfId="0" applyNumberFormat="1" applyFont="1" applyBorder="1" applyAlignment="1">
      <alignment horizontal="right"/>
    </xf>
    <xf numFmtId="168" fontId="20" fillId="0" borderId="0" xfId="0" applyNumberFormat="1" applyFont="1" applyBorder="1" applyAlignment="1">
      <alignment horizontal="right"/>
    </xf>
    <xf numFmtId="168" fontId="20" fillId="0" borderId="14" xfId="0" applyNumberFormat="1" applyFont="1" applyBorder="1" applyAlignment="1">
      <alignment horizontal="right"/>
    </xf>
    <xf numFmtId="168" fontId="20" fillId="0" borderId="4" xfId="0" applyNumberFormat="1" applyFont="1" applyBorder="1" applyAlignment="1">
      <alignment horizontal="right"/>
    </xf>
    <xf numFmtId="0" fontId="7" fillId="0" borderId="4" xfId="2" applyFont="1" applyFill="1" applyBorder="1" applyAlignment="1" applyProtection="1">
      <protection locked="0"/>
    </xf>
    <xf numFmtId="0" fontId="19" fillId="0" borderId="0" xfId="2" applyFont="1" applyFill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wrapText="1"/>
      <protection locked="0"/>
    </xf>
    <xf numFmtId="0" fontId="7" fillId="0" borderId="9" xfId="2" applyFont="1" applyFill="1" applyBorder="1" applyAlignment="1" applyProtection="1">
      <protection locked="0"/>
    </xf>
    <xf numFmtId="0" fontId="7" fillId="0" borderId="10" xfId="2" applyFont="1" applyFill="1" applyBorder="1" applyAlignment="1" applyProtection="1">
      <protection locked="0"/>
    </xf>
    <xf numFmtId="0" fontId="7" fillId="0" borderId="14" xfId="2" applyFont="1" applyFill="1" applyBorder="1" applyAlignment="1" applyProtection="1">
      <protection locked="0"/>
    </xf>
    <xf numFmtId="168" fontId="20" fillId="0" borderId="9" xfId="0" applyNumberFormat="1" applyFont="1" applyFill="1" applyBorder="1" applyAlignment="1">
      <alignment horizontal="right"/>
    </xf>
    <xf numFmtId="168" fontId="20" fillId="0" borderId="0" xfId="0" applyNumberFormat="1" applyFont="1" applyFill="1" applyBorder="1" applyAlignment="1">
      <alignment horizontal="right"/>
    </xf>
    <xf numFmtId="168" fontId="20" fillId="0" borderId="14" xfId="0" applyNumberFormat="1" applyFont="1" applyFill="1" applyBorder="1" applyAlignment="1">
      <alignment horizontal="right"/>
    </xf>
    <xf numFmtId="168" fontId="20" fillId="0" borderId="4" xfId="0" applyNumberFormat="1" applyFont="1" applyFill="1" applyBorder="1" applyAlignment="1">
      <alignment horizontal="right"/>
    </xf>
    <xf numFmtId="0" fontId="20" fillId="0" borderId="0" xfId="0" applyFont="1" applyFill="1"/>
    <xf numFmtId="0" fontId="6" fillId="0" borderId="0" xfId="2" applyFont="1" applyFill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horizontal="left" vertical="center"/>
      <protection locked="0"/>
    </xf>
    <xf numFmtId="0" fontId="0" fillId="0" borderId="0" xfId="0"/>
    <xf numFmtId="168" fontId="20" fillId="0" borderId="10" xfId="0" applyNumberFormat="1" applyFont="1" applyFill="1" applyBorder="1" applyAlignment="1">
      <alignment horizontal="right"/>
    </xf>
    <xf numFmtId="168" fontId="20" fillId="0" borderId="6" xfId="0" applyNumberFormat="1" applyFont="1" applyFill="1" applyBorder="1" applyAlignment="1">
      <alignment horizontal="right"/>
    </xf>
    <xf numFmtId="0" fontId="10" fillId="0" borderId="0" xfId="2" applyFont="1" applyAlignment="1" applyProtection="1">
      <alignment horizontal="left" vertical="center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11" fillId="0" borderId="0" xfId="2" applyFont="1" applyAlignment="1" applyProtection="1">
      <alignment horizontal="left" vertical="top" wrapText="1"/>
      <protection locked="0"/>
    </xf>
    <xf numFmtId="0" fontId="11" fillId="0" borderId="15" xfId="2" applyFont="1" applyBorder="1" applyAlignment="1" applyProtection="1">
      <alignment horizontal="center" vertical="center" wrapText="1"/>
      <protection locked="0"/>
    </xf>
    <xf numFmtId="0" fontId="6" fillId="0" borderId="12" xfId="2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left" indent="2"/>
      <protection locked="0"/>
    </xf>
    <xf numFmtId="20" fontId="20" fillId="0" borderId="8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left" vertical="center" indent="2"/>
      <protection locked="0"/>
    </xf>
    <xf numFmtId="20" fontId="20" fillId="0" borderId="8" xfId="0" applyNumberFormat="1" applyFont="1" applyBorder="1" applyAlignment="1" applyProtection="1">
      <alignment horizontal="center" vertical="center" wrapText="1"/>
      <protection locked="0"/>
    </xf>
    <xf numFmtId="49" fontId="11" fillId="0" borderId="0" xfId="8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left" wrapText="1" indent="2"/>
      <protection locked="0"/>
    </xf>
    <xf numFmtId="3" fontId="11" fillId="0" borderId="0" xfId="0" applyNumberFormat="1" applyFont="1" applyAlignment="1">
      <alignment horizontal="center" vertical="center"/>
    </xf>
    <xf numFmtId="173" fontId="11" fillId="0" borderId="0" xfId="0" applyNumberFormat="1" applyFont="1" applyAlignment="1">
      <alignment horizontal="center" vertical="center" wrapText="1"/>
    </xf>
    <xf numFmtId="168" fontId="11" fillId="0" borderId="0" xfId="0" applyNumberFormat="1" applyFont="1" applyAlignment="1">
      <alignment horizontal="center" vertical="center"/>
    </xf>
    <xf numFmtId="0" fontId="11" fillId="0" borderId="8" xfId="0" applyFont="1" applyBorder="1"/>
    <xf numFmtId="173" fontId="20" fillId="0" borderId="0" xfId="0" applyNumberFormat="1" applyFont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left" vertical="center" indent="2"/>
      <protection locked="0"/>
    </xf>
    <xf numFmtId="3" fontId="11" fillId="0" borderId="0" xfId="0" applyNumberFormat="1" applyFont="1" applyAlignment="1" applyProtection="1">
      <alignment horizontal="center" vertical="center" wrapText="1"/>
      <protection locked="0"/>
    </xf>
    <xf numFmtId="3" fontId="11" fillId="0" borderId="8" xfId="0" applyNumberFormat="1" applyFont="1" applyBorder="1" applyAlignment="1" applyProtection="1">
      <alignment horizontal="center" vertical="center"/>
      <protection locked="0"/>
    </xf>
    <xf numFmtId="173" fontId="11" fillId="0" borderId="0" xfId="10" applyNumberFormat="1" applyFont="1" applyAlignment="1" applyProtection="1">
      <alignment horizontal="center" vertical="center"/>
      <protection locked="0"/>
    </xf>
    <xf numFmtId="173" fontId="11" fillId="0" borderId="8" xfId="1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7" fillId="0" borderId="12" xfId="2" applyFont="1" applyBorder="1" applyAlignment="1" applyProtection="1">
      <alignment horizontal="left" indent="2"/>
      <protection locked="0"/>
    </xf>
    <xf numFmtId="173" fontId="20" fillId="0" borderId="0" xfId="0" applyNumberFormat="1" applyFont="1" applyAlignment="1" applyProtection="1">
      <alignment horizontal="center" vertical="center"/>
      <protection locked="0"/>
    </xf>
    <xf numFmtId="173" fontId="20" fillId="0" borderId="8" xfId="0" applyNumberFormat="1" applyFont="1" applyBorder="1" applyAlignment="1" applyProtection="1">
      <alignment horizontal="center"/>
      <protection locked="0"/>
    </xf>
    <xf numFmtId="0" fontId="7" fillId="0" borderId="9" xfId="2" applyFont="1" applyBorder="1" applyAlignment="1" applyProtection="1">
      <alignment horizontal="left" indent="2"/>
      <protection locked="0"/>
    </xf>
    <xf numFmtId="0" fontId="4" fillId="0" borderId="9" xfId="0" applyFont="1" applyBorder="1" applyAlignment="1">
      <alignment horizontal="center"/>
    </xf>
    <xf numFmtId="174" fontId="11" fillId="0" borderId="0" xfId="0" applyNumberFormat="1" applyFont="1" applyAlignment="1">
      <alignment horizontal="center" vertical="center"/>
    </xf>
    <xf numFmtId="174" fontId="11" fillId="0" borderId="8" xfId="0" applyNumberFormat="1" applyFont="1" applyBorder="1" applyAlignment="1">
      <alignment horizontal="center" vertical="center"/>
    </xf>
    <xf numFmtId="173" fontId="11" fillId="0" borderId="0" xfId="0" applyNumberFormat="1" applyFont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left" vertical="center" wrapText="1" indent="2"/>
      <protection locked="0"/>
    </xf>
    <xf numFmtId="20" fontId="11" fillId="0" borderId="0" xfId="0" applyNumberFormat="1" applyFont="1" applyAlignment="1" applyProtection="1">
      <alignment horizontal="center" vertical="center" wrapText="1"/>
      <protection locked="0"/>
    </xf>
    <xf numFmtId="20" fontId="11" fillId="0" borderId="8" xfId="0" applyNumberFormat="1" applyFont="1" applyBorder="1" applyAlignment="1" applyProtection="1">
      <alignment horizontal="center" vertical="center" wrapText="1"/>
      <protection locked="0"/>
    </xf>
    <xf numFmtId="20" fontId="11" fillId="0" borderId="0" xfId="0" applyNumberFormat="1" applyFont="1" applyAlignment="1">
      <alignment horizontal="center" vertical="center"/>
    </xf>
    <xf numFmtId="20" fontId="11" fillId="0" borderId="8" xfId="0" applyNumberFormat="1" applyFont="1" applyBorder="1" applyAlignment="1">
      <alignment horizontal="center" vertical="center"/>
    </xf>
    <xf numFmtId="0" fontId="7" fillId="0" borderId="12" xfId="2" applyFont="1" applyBorder="1" applyAlignment="1" applyProtection="1">
      <alignment horizontal="left" vertical="center" indent="2"/>
      <protection locked="0"/>
    </xf>
    <xf numFmtId="173" fontId="11" fillId="0" borderId="0" xfId="0" applyNumberFormat="1" applyFont="1" applyAlignment="1" applyProtection="1">
      <alignment horizontal="center" vertical="center"/>
      <protection locked="0"/>
    </xf>
    <xf numFmtId="173" fontId="20" fillId="0" borderId="8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left" vertical="center" wrapText="1" indent="2"/>
    </xf>
    <xf numFmtId="3" fontId="11" fillId="0" borderId="9" xfId="0" applyNumberFormat="1" applyFont="1" applyBorder="1" applyAlignment="1">
      <alignment horizontal="center" vertical="center"/>
    </xf>
    <xf numFmtId="0" fontId="17" fillId="0" borderId="12" xfId="0" applyFont="1" applyBorder="1" applyAlignment="1" applyProtection="1">
      <alignment horizontal="left"/>
      <protection locked="0"/>
    </xf>
    <xf numFmtId="0" fontId="18" fillId="0" borderId="8" xfId="2" applyFont="1" applyBorder="1" applyAlignment="1" applyProtection="1">
      <alignment horizontal="center" vertical="center"/>
      <protection locked="0"/>
    </xf>
    <xf numFmtId="3" fontId="20" fillId="0" borderId="0" xfId="0" applyNumberFormat="1" applyFont="1" applyAlignment="1" applyProtection="1">
      <alignment horizontal="center" vertical="center"/>
      <protection locked="0"/>
    </xf>
    <xf numFmtId="20" fontId="11" fillId="0" borderId="0" xfId="0" applyNumberFormat="1" applyFont="1" applyAlignment="1" applyProtection="1">
      <alignment horizontal="center" vertical="center"/>
      <protection locked="0"/>
    </xf>
    <xf numFmtId="20" fontId="1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left" vertical="center" indent="2"/>
      <protection locked="0"/>
    </xf>
    <xf numFmtId="3" fontId="11" fillId="0" borderId="4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20" fontId="11" fillId="0" borderId="4" xfId="0" applyNumberFormat="1" applyFont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left" indent="1"/>
      <protection locked="0"/>
    </xf>
    <xf numFmtId="0" fontId="18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11" xfId="2" applyFont="1" applyBorder="1" applyAlignment="1" applyProtection="1">
      <alignment horizontal="left"/>
      <protection locked="0"/>
    </xf>
    <xf numFmtId="0" fontId="20" fillId="0" borderId="6" xfId="0" applyFont="1" applyBorder="1" applyAlignment="1" applyProtection="1">
      <alignment horizontal="center"/>
      <protection locked="0"/>
    </xf>
    <xf numFmtId="4" fontId="13" fillId="0" borderId="12" xfId="0" applyNumberFormat="1" applyFont="1" applyBorder="1" applyAlignment="1" applyProtection="1">
      <alignment horizontal="left" indent="2"/>
      <protection locked="0"/>
    </xf>
    <xf numFmtId="4" fontId="20" fillId="0" borderId="0" xfId="0" applyNumberFormat="1" applyFont="1" applyAlignment="1">
      <alignment horizontal="right"/>
    </xf>
    <xf numFmtId="4" fontId="13" fillId="0" borderId="12" xfId="0" applyNumberFormat="1" applyFont="1" applyBorder="1" applyAlignment="1" applyProtection="1">
      <alignment horizontal="left" vertical="center" indent="2"/>
      <protection locked="0"/>
    </xf>
    <xf numFmtId="4" fontId="13" fillId="0" borderId="12" xfId="0" applyNumberFormat="1" applyFont="1" applyBorder="1" applyAlignment="1" applyProtection="1">
      <alignment horizontal="left" wrapText="1" indent="2"/>
      <protection locked="0"/>
    </xf>
    <xf numFmtId="4" fontId="6" fillId="0" borderId="12" xfId="2" applyNumberFormat="1" applyFont="1" applyBorder="1" applyProtection="1">
      <protection locked="0"/>
    </xf>
    <xf numFmtId="4" fontId="7" fillId="0" borderId="12" xfId="0" applyNumberFormat="1" applyFont="1" applyBorder="1" applyAlignment="1" applyProtection="1">
      <alignment horizontal="left" vertical="center" indent="2"/>
      <protection locked="0"/>
    </xf>
    <xf numFmtId="4" fontId="6" fillId="0" borderId="12" xfId="2" applyNumberFormat="1" applyFont="1" applyBorder="1" applyAlignment="1" applyProtection="1">
      <alignment horizontal="left"/>
      <protection locked="0"/>
    </xf>
    <xf numFmtId="4" fontId="7" fillId="0" borderId="12" xfId="2" applyNumberFormat="1" applyFont="1" applyBorder="1" applyAlignment="1" applyProtection="1">
      <alignment horizontal="left" indent="2"/>
      <protection locked="0"/>
    </xf>
    <xf numFmtId="4" fontId="13" fillId="0" borderId="12" xfId="0" applyNumberFormat="1" applyFont="1" applyBorder="1" applyAlignment="1" applyProtection="1">
      <alignment horizontal="left" vertical="center" wrapText="1" indent="2"/>
      <protection locked="0"/>
    </xf>
    <xf numFmtId="4" fontId="7" fillId="0" borderId="12" xfId="2" applyNumberFormat="1" applyFont="1" applyBorder="1" applyAlignment="1" applyProtection="1">
      <alignment horizontal="left" vertical="center" indent="2"/>
      <protection locked="0"/>
    </xf>
    <xf numFmtId="4" fontId="17" fillId="0" borderId="12" xfId="0" applyNumberFormat="1" applyFont="1" applyBorder="1" applyAlignment="1" applyProtection="1">
      <alignment horizontal="left"/>
      <protection locked="0"/>
    </xf>
    <xf numFmtId="4" fontId="7" fillId="0" borderId="13" xfId="0" applyNumberFormat="1" applyFont="1" applyBorder="1" applyAlignment="1" applyProtection="1">
      <alignment horizontal="left" vertical="center" indent="2"/>
      <protection locked="0"/>
    </xf>
    <xf numFmtId="0" fontId="7" fillId="0" borderId="0" xfId="2" applyFont="1" applyProtection="1">
      <protection locked="0"/>
    </xf>
    <xf numFmtId="0" fontId="6" fillId="0" borderId="10" xfId="2" applyFont="1" applyBorder="1" applyAlignment="1" applyProtection="1">
      <alignment horizontal="left"/>
      <protection locked="0"/>
    </xf>
    <xf numFmtId="4" fontId="20" fillId="0" borderId="10" xfId="0" applyNumberFormat="1" applyFont="1" applyBorder="1" applyAlignment="1" applyProtection="1">
      <alignment horizontal="right"/>
      <protection locked="0"/>
    </xf>
    <xf numFmtId="4" fontId="20" fillId="0" borderId="6" xfId="0" applyNumberFormat="1" applyFont="1" applyBorder="1" applyAlignment="1" applyProtection="1">
      <alignment horizontal="right"/>
      <protection locked="0"/>
    </xf>
    <xf numFmtId="0" fontId="13" fillId="0" borderId="9" xfId="0" applyFont="1" applyBorder="1" applyAlignment="1" applyProtection="1">
      <alignment horizontal="left" indent="2"/>
      <protection locked="0"/>
    </xf>
    <xf numFmtId="0" fontId="13" fillId="0" borderId="9" xfId="0" applyFont="1" applyBorder="1" applyAlignment="1" applyProtection="1">
      <alignment horizontal="left" vertical="center" indent="2"/>
      <protection locked="0"/>
    </xf>
    <xf numFmtId="0" fontId="13" fillId="0" borderId="9" xfId="0" applyFont="1" applyBorder="1" applyAlignment="1" applyProtection="1">
      <alignment horizontal="left" wrapText="1" indent="2"/>
      <protection locked="0"/>
    </xf>
    <xf numFmtId="0" fontId="6" fillId="0" borderId="9" xfId="2" applyFont="1" applyBorder="1" applyAlignment="1" applyProtection="1">
      <alignment horizontal="left"/>
      <protection locked="0"/>
    </xf>
    <xf numFmtId="0" fontId="6" fillId="0" borderId="9" xfId="2" applyFont="1" applyBorder="1" applyProtection="1">
      <protection locked="0"/>
    </xf>
    <xf numFmtId="0" fontId="7" fillId="0" borderId="9" xfId="0" applyFont="1" applyBorder="1" applyAlignment="1" applyProtection="1">
      <alignment horizontal="left" vertical="center" indent="2"/>
      <protection locked="0"/>
    </xf>
    <xf numFmtId="0" fontId="13" fillId="0" borderId="9" xfId="0" applyFont="1" applyBorder="1" applyAlignment="1" applyProtection="1">
      <alignment horizontal="left" vertical="center" wrapText="1" indent="2"/>
      <protection locked="0"/>
    </xf>
    <xf numFmtId="0" fontId="7" fillId="0" borderId="9" xfId="2" applyFont="1" applyBorder="1" applyAlignment="1" applyProtection="1">
      <alignment horizontal="left" vertical="center" indent="2"/>
      <protection locked="0"/>
    </xf>
    <xf numFmtId="0" fontId="7" fillId="0" borderId="14" xfId="0" applyFont="1" applyBorder="1" applyAlignment="1" applyProtection="1">
      <alignment horizontal="left" vertical="center" indent="2"/>
      <protection locked="0"/>
    </xf>
    <xf numFmtId="1" fontId="20" fillId="0" borderId="10" xfId="0" applyNumberFormat="1" applyFont="1" applyBorder="1" applyAlignment="1" applyProtection="1">
      <alignment horizontal="right"/>
      <protection locked="0"/>
    </xf>
    <xf numFmtId="1" fontId="20" fillId="0" borderId="6" xfId="0" applyNumberFormat="1" applyFont="1" applyBorder="1" applyAlignment="1" applyProtection="1">
      <alignment horizontal="right"/>
      <protection locked="0"/>
    </xf>
    <xf numFmtId="1" fontId="20" fillId="0" borderId="9" xfId="0" applyNumberFormat="1" applyFont="1" applyBorder="1" applyAlignment="1">
      <alignment horizontal="right"/>
    </xf>
    <xf numFmtId="1" fontId="11" fillId="0" borderId="9" xfId="0" applyNumberFormat="1" applyFont="1" applyBorder="1" applyAlignment="1">
      <alignment horizontal="right" vertical="center"/>
    </xf>
    <xf numFmtId="0" fontId="7" fillId="0" borderId="9" xfId="2" applyFont="1" applyBorder="1" applyAlignment="1" applyProtection="1">
      <alignment horizontal="left" vertical="center" wrapText="1" indent="2"/>
      <protection locked="0"/>
    </xf>
    <xf numFmtId="0" fontId="6" fillId="0" borderId="12" xfId="2" applyFont="1" applyBorder="1" applyProtection="1">
      <protection locked="0"/>
    </xf>
    <xf numFmtId="1" fontId="20" fillId="0" borderId="4" xfId="0" applyNumberFormat="1" applyFont="1" applyBorder="1" applyAlignment="1" applyProtection="1">
      <alignment horizontal="right"/>
      <protection locked="0"/>
    </xf>
    <xf numFmtId="0" fontId="6" fillId="0" borderId="10" xfId="2" applyFont="1" applyBorder="1" applyAlignment="1" applyProtection="1">
      <alignment horizontal="left" wrapText="1"/>
      <protection locked="0"/>
    </xf>
    <xf numFmtId="9" fontId="20" fillId="0" borderId="10" xfId="1" applyFont="1" applyFill="1" applyBorder="1" applyAlignment="1" applyProtection="1">
      <alignment horizontal="right"/>
      <protection locked="0"/>
    </xf>
    <xf numFmtId="9" fontId="20" fillId="0" borderId="6" xfId="1" applyFont="1" applyFill="1" applyBorder="1" applyAlignment="1" applyProtection="1">
      <alignment horizontal="right"/>
      <protection locked="0"/>
    </xf>
    <xf numFmtId="9" fontId="20" fillId="0" borderId="9" xfId="1" applyFont="1" applyFill="1" applyBorder="1" applyAlignment="1" applyProtection="1">
      <alignment horizontal="right"/>
      <protection locked="0"/>
    </xf>
    <xf numFmtId="9" fontId="20" fillId="0" borderId="0" xfId="1" applyFont="1" applyFill="1" applyBorder="1" applyAlignment="1" applyProtection="1">
      <alignment horizontal="right"/>
      <protection locked="0"/>
    </xf>
    <xf numFmtId="0" fontId="14" fillId="0" borderId="9" xfId="0" applyFont="1" applyBorder="1" applyAlignment="1" applyProtection="1">
      <alignment horizontal="left" wrapText="1" indent="4"/>
      <protection locked="0"/>
    </xf>
    <xf numFmtId="171" fontId="20" fillId="0" borderId="9" xfId="1" applyNumberFormat="1" applyFont="1" applyFill="1" applyBorder="1" applyAlignment="1" applyProtection="1">
      <alignment horizontal="right" vertical="center"/>
    </xf>
    <xf numFmtId="171" fontId="20" fillId="0" borderId="0" xfId="1" applyNumberFormat="1" applyFont="1" applyFill="1" applyBorder="1" applyAlignment="1" applyProtection="1">
      <alignment horizontal="right" vertical="center"/>
    </xf>
    <xf numFmtId="171" fontId="20" fillId="0" borderId="0" xfId="1" applyNumberFormat="1" applyFont="1" applyFill="1" applyBorder="1" applyAlignment="1">
      <alignment horizontal="right" vertical="center" wrapText="1"/>
    </xf>
    <xf numFmtId="171" fontId="20" fillId="0" borderId="9" xfId="1" quotePrefix="1" applyNumberFormat="1" applyFont="1" applyFill="1" applyBorder="1" applyAlignment="1">
      <alignment horizontal="right" vertical="center"/>
    </xf>
    <xf numFmtId="171" fontId="20" fillId="0" borderId="0" xfId="1" quotePrefix="1" applyNumberFormat="1" applyFont="1" applyFill="1" applyBorder="1" applyAlignment="1">
      <alignment horizontal="right" vertical="center"/>
    </xf>
    <xf numFmtId="171" fontId="20" fillId="0" borderId="0" xfId="1" applyNumberFormat="1" applyFont="1" applyFill="1" applyBorder="1" applyAlignment="1">
      <alignment horizontal="right" vertical="center"/>
    </xf>
    <xf numFmtId="171" fontId="20" fillId="0" borderId="9" xfId="1" applyNumberFormat="1" applyFont="1" applyFill="1" applyBorder="1" applyAlignment="1" applyProtection="1">
      <alignment horizontal="right" vertical="center"/>
      <protection locked="0"/>
    </xf>
    <xf numFmtId="171" fontId="20" fillId="0" borderId="0" xfId="1" applyNumberFormat="1" applyFont="1" applyFill="1" applyBorder="1" applyAlignment="1" applyProtection="1">
      <alignment horizontal="right" vertical="center"/>
      <protection locked="0"/>
    </xf>
    <xf numFmtId="171" fontId="20" fillId="0" borderId="9" xfId="1" applyNumberFormat="1" applyFont="1" applyFill="1" applyBorder="1" applyAlignment="1">
      <alignment horizontal="right" vertical="center"/>
    </xf>
    <xf numFmtId="171" fontId="20" fillId="0" borderId="0" xfId="1" applyNumberFormat="1" applyFont="1" applyFill="1" applyBorder="1" applyAlignment="1" applyProtection="1">
      <alignment horizontal="right" vertical="center" wrapText="1"/>
    </xf>
    <xf numFmtId="171" fontId="20" fillId="0" borderId="9" xfId="1" applyNumberFormat="1" applyFont="1" applyFill="1" applyBorder="1" applyAlignment="1">
      <alignment horizontal="right" vertical="center" wrapText="1"/>
    </xf>
    <xf numFmtId="171" fontId="20" fillId="0" borderId="14" xfId="1" applyNumberFormat="1" applyFont="1" applyFill="1" applyBorder="1" applyAlignment="1">
      <alignment horizontal="right" vertical="center"/>
    </xf>
    <xf numFmtId="171" fontId="20" fillId="0" borderId="4" xfId="1" applyNumberFormat="1" applyFont="1" applyFill="1" applyBorder="1" applyAlignment="1">
      <alignment horizontal="right" vertical="center"/>
    </xf>
    <xf numFmtId="0" fontId="6" fillId="0" borderId="11" xfId="2" applyFont="1" applyBorder="1" applyAlignment="1" applyProtection="1">
      <alignment horizontal="center" vertical="center"/>
      <protection locked="0"/>
    </xf>
    <xf numFmtId="0" fontId="11" fillId="0" borderId="6" xfId="2" applyFont="1" applyBorder="1" applyAlignment="1" applyProtection="1">
      <alignment horizontal="center" vertical="center" wrapText="1"/>
      <protection locked="0"/>
    </xf>
    <xf numFmtId="0" fontId="6" fillId="0" borderId="11" xfId="2" applyFont="1" applyBorder="1" applyProtection="1">
      <protection locked="0"/>
    </xf>
    <xf numFmtId="3" fontId="11" fillId="0" borderId="0" xfId="5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 wrapText="1" indent="2"/>
      <protection locked="0"/>
    </xf>
    <xf numFmtId="0" fontId="20" fillId="0" borderId="0" xfId="0" applyFont="1" applyAlignment="1" applyProtection="1">
      <alignment wrapText="1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7" fillId="0" borderId="8" xfId="10" applyFont="1" applyBorder="1" applyAlignment="1">
      <alignment horizontal="left" vertical="center" indent="2"/>
    </xf>
    <xf numFmtId="3" fontId="7" fillId="0" borderId="8" xfId="5" applyNumberFormat="1" applyFont="1" applyBorder="1" applyAlignment="1" applyProtection="1">
      <alignment horizontal="left" vertical="center" wrapText="1" indent="2"/>
      <protection locked="0"/>
    </xf>
    <xf numFmtId="3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6" fillId="0" borderId="10" xfId="2" applyFont="1" applyBorder="1" applyProtection="1">
      <protection locked="0"/>
    </xf>
    <xf numFmtId="0" fontId="13" fillId="0" borderId="9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10" fillId="0" borderId="0" xfId="2" applyFont="1" applyAlignment="1" applyProtection="1">
      <alignment vertical="center"/>
      <protection locked="0"/>
    </xf>
    <xf numFmtId="0" fontId="18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 applyProtection="1">
      <alignment horizontal="left" vertical="center" wrapText="1" indent="2"/>
      <protection locked="0"/>
    </xf>
    <xf numFmtId="0" fontId="7" fillId="0" borderId="9" xfId="2" applyFont="1" applyBorder="1" applyAlignment="1" applyProtection="1">
      <alignment horizontal="left" wrapText="1" indent="2"/>
      <protection locked="0"/>
    </xf>
    <xf numFmtId="3" fontId="20" fillId="0" borderId="9" xfId="0" applyNumberFormat="1" applyFont="1" applyBorder="1" applyAlignment="1">
      <alignment horizontal="right"/>
    </xf>
    <xf numFmtId="166" fontId="20" fillId="0" borderId="0" xfId="0" applyNumberFormat="1" applyFont="1" applyAlignment="1" applyProtection="1">
      <alignment horizontal="right"/>
      <protection locked="0"/>
    </xf>
    <xf numFmtId="166" fontId="11" fillId="0" borderId="0" xfId="5" applyNumberFormat="1" applyFont="1" applyAlignment="1" applyProtection="1">
      <alignment horizontal="right" vertical="center" wrapText="1"/>
      <protection locked="0"/>
    </xf>
    <xf numFmtId="3" fontId="11" fillId="0" borderId="9" xfId="2" applyNumberFormat="1" applyFont="1" applyBorder="1" applyAlignment="1">
      <alignment horizontal="right"/>
    </xf>
    <xf numFmtId="166" fontId="20" fillId="0" borderId="0" xfId="0" applyNumberFormat="1" applyFont="1" applyAlignment="1" applyProtection="1">
      <alignment horizontal="right" vertical="center"/>
      <protection locked="0"/>
    </xf>
    <xf numFmtId="3" fontId="11" fillId="0" borderId="4" xfId="0" applyNumberFormat="1" applyFont="1" applyBorder="1" applyAlignment="1">
      <alignment horizontal="right" vertical="center"/>
    </xf>
    <xf numFmtId="0" fontId="18" fillId="0" borderId="0" xfId="2" applyFont="1" applyAlignment="1" applyProtection="1">
      <alignment horizontal="center" wrapText="1"/>
      <protection locked="0"/>
    </xf>
    <xf numFmtId="4" fontId="20" fillId="0" borderId="0" xfId="0" applyNumberFormat="1" applyFont="1" applyAlignment="1">
      <alignment horizontal="right" vertical="center"/>
    </xf>
    <xf numFmtId="0" fontId="20" fillId="0" borderId="0" xfId="0" applyFont="1" applyAlignment="1" applyProtection="1">
      <alignment vertical="center"/>
      <protection locked="0"/>
    </xf>
    <xf numFmtId="4" fontId="11" fillId="0" borderId="0" xfId="0" applyNumberFormat="1" applyFont="1" applyAlignment="1">
      <alignment horizontal="right" vertical="center"/>
    </xf>
    <xf numFmtId="20" fontId="20" fillId="0" borderId="0" xfId="0" applyNumberFormat="1" applyFont="1" applyAlignment="1" applyProtection="1">
      <alignment vertical="center"/>
      <protection locked="0"/>
    </xf>
    <xf numFmtId="4" fontId="11" fillId="0" borderId="4" xfId="0" applyNumberFormat="1" applyFont="1" applyBorder="1" applyAlignment="1">
      <alignment horizontal="right" vertical="center"/>
    </xf>
    <xf numFmtId="0" fontId="7" fillId="0" borderId="0" xfId="0" applyFont="1" applyAlignment="1" applyProtection="1">
      <alignment horizontal="left" vertical="center" indent="2"/>
      <protection locked="0"/>
    </xf>
    <xf numFmtId="166" fontId="11" fillId="0" borderId="0" xfId="0" applyNumberFormat="1" applyFont="1" applyAlignment="1" applyProtection="1">
      <alignment horizontal="right" vertical="center"/>
      <protection locked="0"/>
    </xf>
    <xf numFmtId="4" fontId="11" fillId="0" borderId="9" xfId="0" applyNumberFormat="1" applyFont="1" applyBorder="1" applyAlignment="1">
      <alignment horizontal="right" vertical="center"/>
    </xf>
    <xf numFmtId="3" fontId="7" fillId="0" borderId="9" xfId="5" applyNumberFormat="1" applyFont="1" applyBorder="1" applyAlignment="1" applyProtection="1">
      <alignment horizontal="left" vertical="center" wrapText="1" indent="2"/>
      <protection locked="0"/>
    </xf>
    <xf numFmtId="4" fontId="11" fillId="0" borderId="14" xfId="0" applyNumberFormat="1" applyFont="1" applyBorder="1" applyAlignment="1">
      <alignment horizontal="right" vertical="center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8" xfId="0" applyFont="1" applyBorder="1" applyAlignment="1" applyProtection="1">
      <alignment horizontal="left" wrapText="1" indent="2"/>
      <protection locked="0"/>
    </xf>
    <xf numFmtId="0" fontId="6" fillId="0" borderId="8" xfId="2" applyFont="1" applyBorder="1" applyAlignment="1" applyProtection="1">
      <alignment horizontal="left"/>
      <protection locked="0"/>
    </xf>
    <xf numFmtId="0" fontId="22" fillId="0" borderId="8" xfId="0" applyFont="1" applyBorder="1" applyAlignment="1" applyProtection="1">
      <alignment horizontal="center"/>
      <protection locked="0"/>
    </xf>
    <xf numFmtId="0" fontId="18" fillId="0" borderId="9" xfId="2" applyFont="1" applyBorder="1" applyAlignment="1" applyProtection="1">
      <alignment horizontal="center"/>
      <protection locked="0"/>
    </xf>
    <xf numFmtId="0" fontId="18" fillId="0" borderId="0" xfId="2" applyFont="1" applyAlignment="1" applyProtection="1">
      <alignment horizontal="center"/>
      <protection locked="0"/>
    </xf>
    <xf numFmtId="0" fontId="18" fillId="0" borderId="8" xfId="2" applyFont="1" applyBorder="1" applyAlignment="1" applyProtection="1">
      <alignment horizontal="center"/>
      <protection locked="0"/>
    </xf>
    <xf numFmtId="0" fontId="11" fillId="0" borderId="8" xfId="2" applyFont="1" applyBorder="1" applyAlignment="1" applyProtection="1">
      <alignment horizontal="center"/>
      <protection locked="0"/>
    </xf>
    <xf numFmtId="0" fontId="25" fillId="2" borderId="0" xfId="0" applyFont="1" applyFill="1" applyProtection="1">
      <protection locked="0"/>
    </xf>
    <xf numFmtId="3" fontId="11" fillId="0" borderId="9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5" fillId="0" borderId="12" xfId="0" applyFont="1" applyBorder="1" applyAlignment="1" applyProtection="1">
      <alignment horizontal="left" indent="2"/>
      <protection locked="0"/>
    </xf>
    <xf numFmtId="0" fontId="15" fillId="0" borderId="9" xfId="0" applyFont="1" applyBorder="1" applyAlignment="1" applyProtection="1">
      <alignment horizontal="left" indent="2"/>
      <protection locked="0"/>
    </xf>
    <xf numFmtId="0" fontId="15" fillId="0" borderId="13" xfId="0" applyFont="1" applyBorder="1" applyAlignment="1" applyProtection="1">
      <alignment horizontal="left" vertical="center" indent="2"/>
      <protection locked="0"/>
    </xf>
    <xf numFmtId="3" fontId="11" fillId="0" borderId="14" xfId="0" applyNumberFormat="1" applyFont="1" applyBorder="1" applyAlignment="1" applyProtection="1">
      <alignment horizontal="center" vertical="center"/>
      <protection locked="0"/>
    </xf>
    <xf numFmtId="3" fontId="11" fillId="0" borderId="15" xfId="0" applyNumberFormat="1" applyFont="1" applyBorder="1" applyAlignment="1" applyProtection="1">
      <alignment horizontal="center" vertical="center"/>
      <protection locked="0"/>
    </xf>
    <xf numFmtId="4" fontId="20" fillId="0" borderId="0" xfId="0" applyNumberFormat="1" applyFont="1" applyAlignment="1" applyProtection="1">
      <alignment horizontal="right"/>
      <protection locked="0"/>
    </xf>
    <xf numFmtId="4" fontId="20" fillId="0" borderId="9" xfId="0" applyNumberFormat="1" applyFont="1" applyBorder="1" applyAlignment="1">
      <alignment horizontal="right"/>
    </xf>
    <xf numFmtId="0" fontId="13" fillId="0" borderId="13" xfId="0" applyFont="1" applyBorder="1" applyAlignment="1" applyProtection="1">
      <alignment horizontal="left" indent="2"/>
      <protection locked="0"/>
    </xf>
    <xf numFmtId="4" fontId="20" fillId="0" borderId="4" xfId="0" applyNumberFormat="1" applyFont="1" applyBorder="1" applyAlignment="1">
      <alignment horizontal="right"/>
    </xf>
    <xf numFmtId="4" fontId="20" fillId="0" borderId="9" xfId="0" applyNumberFormat="1" applyFont="1" applyBorder="1" applyAlignment="1">
      <alignment horizontal="right" vertical="center"/>
    </xf>
    <xf numFmtId="0" fontId="20" fillId="0" borderId="9" xfId="0" applyFont="1" applyBorder="1" applyAlignment="1">
      <alignment horizontal="right"/>
    </xf>
    <xf numFmtId="166" fontId="11" fillId="0" borderId="9" xfId="0" applyNumberFormat="1" applyFont="1" applyBorder="1" applyAlignment="1">
      <alignment horizontal="right" vertical="center"/>
    </xf>
    <xf numFmtId="1" fontId="20" fillId="0" borderId="9" xfId="0" applyNumberFormat="1" applyFont="1" applyBorder="1" applyAlignment="1" applyProtection="1">
      <alignment horizontal="right" vertical="center"/>
      <protection locked="0"/>
    </xf>
    <xf numFmtId="0" fontId="20" fillId="0" borderId="14" xfId="0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0" fontId="20" fillId="0" borderId="9" xfId="0" applyFont="1" applyBorder="1" applyAlignment="1" applyProtection="1">
      <alignment horizontal="center" vertical="center" wrapText="1"/>
      <protection locked="0"/>
    </xf>
    <xf numFmtId="49" fontId="11" fillId="0" borderId="0" xfId="36" applyNumberFormat="1" applyFont="1" applyFill="1" applyBorder="1" applyAlignment="1" applyProtection="1">
      <alignment horizontal="center" vertical="top" wrapText="1"/>
      <protection locked="0"/>
    </xf>
    <xf numFmtId="168" fontId="11" fillId="0" borderId="8" xfId="0" applyNumberFormat="1" applyFont="1" applyBorder="1" applyAlignment="1" applyProtection="1">
      <alignment horizontal="center" vertical="center"/>
      <protection locked="0"/>
    </xf>
    <xf numFmtId="3" fontId="11" fillId="0" borderId="9" xfId="0" applyNumberFormat="1" applyFont="1" applyBorder="1" applyAlignment="1" applyProtection="1">
      <alignment horizontal="center" vertical="center" wrapText="1"/>
      <protection locked="0"/>
    </xf>
    <xf numFmtId="168" fontId="11" fillId="0" borderId="8" xfId="0" applyNumberFormat="1" applyFont="1" applyBorder="1" applyAlignment="1" applyProtection="1">
      <alignment horizontal="center" vertical="center" wrapText="1"/>
      <protection locked="0"/>
    </xf>
    <xf numFmtId="3" fontId="11" fillId="0" borderId="14" xfId="0" applyNumberFormat="1" applyFont="1" applyBorder="1" applyAlignment="1" applyProtection="1">
      <alignment horizontal="center" vertical="center" wrapText="1"/>
      <protection locked="0"/>
    </xf>
    <xf numFmtId="168" fontId="11" fillId="0" borderId="15" xfId="0" applyNumberFormat="1" applyFont="1" applyBorder="1" applyAlignment="1" applyProtection="1">
      <alignment horizontal="center" vertical="center"/>
      <protection locked="0"/>
    </xf>
    <xf numFmtId="2" fontId="20" fillId="0" borderId="10" xfId="0" applyNumberFormat="1" applyFont="1" applyBorder="1" applyAlignment="1" applyProtection="1">
      <alignment horizontal="right"/>
      <protection locked="0"/>
    </xf>
    <xf numFmtId="2" fontId="20" fillId="0" borderId="6" xfId="0" applyNumberFormat="1" applyFont="1" applyBorder="1" applyAlignment="1" applyProtection="1">
      <alignment horizontal="right"/>
      <protection locked="0"/>
    </xf>
    <xf numFmtId="2" fontId="20" fillId="0" borderId="9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2" fontId="20" fillId="0" borderId="0" xfId="0" applyNumberFormat="1" applyFont="1" applyAlignment="1" applyProtection="1">
      <alignment horizontal="right"/>
      <protection locked="0"/>
    </xf>
    <xf numFmtId="2" fontId="11" fillId="0" borderId="9" xfId="10" applyNumberFormat="1" applyFont="1" applyBorder="1" applyAlignment="1">
      <alignment horizontal="right" vertical="center"/>
    </xf>
    <xf numFmtId="2" fontId="11" fillId="0" borderId="0" xfId="10" applyNumberFormat="1" applyFont="1" applyAlignment="1">
      <alignment horizontal="right" vertical="center"/>
    </xf>
    <xf numFmtId="2" fontId="11" fillId="0" borderId="9" xfId="0" applyNumberFormat="1" applyFont="1" applyBorder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2" fontId="11" fillId="0" borderId="9" xfId="2" applyNumberFormat="1" applyFont="1" applyBorder="1" applyAlignment="1">
      <alignment horizontal="right"/>
    </xf>
    <xf numFmtId="2" fontId="11" fillId="0" borderId="0" xfId="2" applyNumberFormat="1" applyFont="1" applyAlignment="1">
      <alignment horizontal="right"/>
    </xf>
    <xf numFmtId="2" fontId="11" fillId="0" borderId="14" xfId="0" applyNumberFormat="1" applyFont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vertical="center"/>
    </xf>
    <xf numFmtId="4" fontId="20" fillId="0" borderId="0" xfId="0" applyNumberFormat="1" applyFont="1" applyProtection="1">
      <protection locked="0"/>
    </xf>
    <xf numFmtId="0" fontId="11" fillId="0" borderId="14" xfId="0" applyFont="1" applyBorder="1" applyAlignment="1">
      <alignment horizontal="right" vertical="center"/>
    </xf>
    <xf numFmtId="3" fontId="20" fillId="0" borderId="10" xfId="0" applyNumberFormat="1" applyFont="1" applyBorder="1" applyAlignment="1" applyProtection="1">
      <alignment horizontal="right"/>
      <protection locked="0"/>
    </xf>
    <xf numFmtId="3" fontId="20" fillId="0" borderId="6" xfId="0" applyNumberFormat="1" applyFont="1" applyBorder="1" applyAlignment="1" applyProtection="1">
      <alignment horizontal="right"/>
      <protection locked="0"/>
    </xf>
    <xf numFmtId="0" fontId="4" fillId="0" borderId="9" xfId="0" applyFont="1" applyBorder="1" applyAlignment="1">
      <alignment horizontal="right"/>
    </xf>
    <xf numFmtId="3" fontId="11" fillId="0" borderId="14" xfId="0" applyNumberFormat="1" applyFont="1" applyBorder="1" applyAlignment="1">
      <alignment horizontal="right" vertical="center"/>
    </xf>
    <xf numFmtId="0" fontId="7" fillId="0" borderId="0" xfId="2" applyFont="1" applyAlignment="1" applyProtection="1">
      <alignment horizontal="left" vertical="top" wrapText="1"/>
      <protection locked="0"/>
    </xf>
    <xf numFmtId="4" fontId="11" fillId="0" borderId="9" xfId="2" applyNumberFormat="1" applyFont="1" applyBorder="1" applyAlignment="1">
      <alignment horizontal="right"/>
    </xf>
    <xf numFmtId="168" fontId="20" fillId="0" borderId="10" xfId="0" applyNumberFormat="1" applyFont="1" applyFill="1" applyBorder="1"/>
    <xf numFmtId="168" fontId="20" fillId="0" borderId="6" xfId="0" applyNumberFormat="1" applyFont="1" applyFill="1" applyBorder="1"/>
    <xf numFmtId="168" fontId="20" fillId="0" borderId="9" xfId="0" applyNumberFormat="1" applyFont="1" applyFill="1" applyBorder="1"/>
    <xf numFmtId="168" fontId="20" fillId="0" borderId="0" xfId="0" applyNumberFormat="1" applyFont="1" applyFill="1" applyBorder="1"/>
    <xf numFmtId="168" fontId="20" fillId="0" borderId="14" xfId="0" applyNumberFormat="1" applyFont="1" applyFill="1" applyBorder="1"/>
    <xf numFmtId="168" fontId="20" fillId="0" borderId="4" xfId="0" applyNumberFormat="1" applyFont="1" applyFill="1" applyBorder="1"/>
    <xf numFmtId="0" fontId="13" fillId="0" borderId="0" xfId="0" applyFont="1" applyFill="1"/>
    <xf numFmtId="0" fontId="18" fillId="0" borderId="2" xfId="2" quotePrefix="1" applyFont="1" applyFill="1" applyBorder="1" applyAlignment="1">
      <alignment horizontal="center" vertical="center"/>
    </xf>
    <xf numFmtId="0" fontId="18" fillId="0" borderId="5" xfId="2" quotePrefix="1" applyFont="1" applyFill="1" applyBorder="1" applyAlignment="1">
      <alignment horizontal="center" vertical="center"/>
    </xf>
    <xf numFmtId="0" fontId="0" fillId="0" borderId="0" xfId="0" applyFill="1"/>
    <xf numFmtId="0" fontId="28" fillId="2" borderId="0" xfId="0" applyFont="1" applyFill="1" applyProtection="1">
      <protection locked="0"/>
    </xf>
    <xf numFmtId="0" fontId="29" fillId="0" borderId="12" xfId="0" applyFont="1" applyBorder="1" applyAlignment="1" applyProtection="1">
      <alignment horizontal="left" indent="2"/>
      <protection locked="0"/>
    </xf>
    <xf numFmtId="0" fontId="6" fillId="0" borderId="12" xfId="2" applyFont="1" applyFill="1" applyBorder="1" applyAlignment="1" applyProtection="1">
      <protection locked="0"/>
    </xf>
    <xf numFmtId="0" fontId="25" fillId="0" borderId="0" xfId="0" applyFont="1" applyProtection="1">
      <protection locked="0"/>
    </xf>
    <xf numFmtId="4" fontId="20" fillId="0" borderId="14" xfId="0" applyNumberFormat="1" applyFont="1" applyBorder="1" applyAlignment="1">
      <alignment horizontal="right"/>
    </xf>
    <xf numFmtId="0" fontId="13" fillId="0" borderId="12" xfId="0" applyFont="1" applyFill="1" applyBorder="1" applyAlignment="1" applyProtection="1">
      <alignment horizontal="left" indent="2"/>
      <protection locked="0"/>
    </xf>
    <xf numFmtId="0" fontId="20" fillId="0" borderId="9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 applyProtection="1">
      <alignment horizontal="center"/>
      <protection locked="0"/>
    </xf>
    <xf numFmtId="0" fontId="25" fillId="0" borderId="0" xfId="0" applyFont="1" applyFill="1" applyProtection="1">
      <protection locked="0"/>
    </xf>
    <xf numFmtId="0" fontId="6" fillId="0" borderId="12" xfId="2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>
      <alignment horizontal="left" vertical="center" indent="2"/>
    </xf>
    <xf numFmtId="0" fontId="17" fillId="0" borderId="8" xfId="0" applyFont="1" applyFill="1" applyBorder="1" applyAlignment="1" applyProtection="1">
      <alignment horizontal="center"/>
      <protection locked="0"/>
    </xf>
    <xf numFmtId="0" fontId="15" fillId="0" borderId="12" xfId="0" applyFont="1" applyFill="1" applyBorder="1" applyAlignment="1" applyProtection="1">
      <alignment horizontal="left" indent="2"/>
      <protection locked="0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168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9" xfId="10" applyNumberFormat="1" applyFont="1" applyFill="1" applyBorder="1" applyAlignment="1" applyProtection="1">
      <alignment horizontal="center" vertical="center"/>
      <protection locked="0"/>
    </xf>
    <xf numFmtId="3" fontId="8" fillId="0" borderId="0" xfId="10" applyNumberFormat="1" applyFont="1" applyFill="1" applyBorder="1" applyAlignment="1" applyProtection="1">
      <alignment horizontal="center" vertical="center"/>
      <protection locked="0"/>
    </xf>
    <xf numFmtId="3" fontId="8" fillId="0" borderId="8" xfId="10" applyNumberFormat="1" applyFont="1" applyFill="1" applyBorder="1" applyAlignment="1" applyProtection="1">
      <alignment horizontal="center" vertical="center"/>
      <protection locked="0"/>
    </xf>
    <xf numFmtId="0" fontId="8" fillId="0" borderId="9" xfId="2" applyFont="1" applyFill="1" applyBorder="1" applyAlignment="1" applyProtection="1">
      <alignment horizontal="left" indent="2"/>
      <protection locked="0"/>
    </xf>
    <xf numFmtId="4" fontId="20" fillId="0" borderId="0" xfId="0" applyNumberFormat="1" applyFont="1" applyBorder="1" applyAlignment="1">
      <alignment horizontal="right"/>
    </xf>
    <xf numFmtId="0" fontId="6" fillId="0" borderId="9" xfId="2" applyFont="1" applyFill="1" applyBorder="1" applyAlignment="1" applyProtection="1">
      <protection locked="0"/>
    </xf>
    <xf numFmtId="0" fontId="6" fillId="0" borderId="0" xfId="2" applyFont="1" applyFill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66" fontId="20" fillId="0" borderId="10" xfId="0" applyNumberFormat="1" applyFont="1" applyFill="1" applyBorder="1" applyAlignment="1" applyProtection="1">
      <alignment horizontal="right"/>
      <protection locked="0"/>
    </xf>
    <xf numFmtId="166" fontId="20" fillId="0" borderId="6" xfId="0" applyNumberFormat="1" applyFont="1" applyFill="1" applyBorder="1" applyAlignment="1" applyProtection="1">
      <alignment horizontal="right"/>
      <protection locked="0"/>
    </xf>
    <xf numFmtId="4" fontId="20" fillId="0" borderId="9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 horizontal="right"/>
    </xf>
    <xf numFmtId="4" fontId="20" fillId="0" borderId="4" xfId="0" applyNumberFormat="1" applyFont="1" applyFill="1" applyBorder="1" applyAlignment="1">
      <alignment horizontal="right"/>
    </xf>
    <xf numFmtId="0" fontId="10" fillId="0" borderId="0" xfId="2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/>
    <xf numFmtId="4" fontId="20" fillId="0" borderId="0" xfId="0" applyNumberFormat="1" applyFont="1" applyFill="1" applyAlignment="1">
      <alignment horizontal="right"/>
    </xf>
    <xf numFmtId="1" fontId="20" fillId="0" borderId="10" xfId="0" applyNumberFormat="1" applyFont="1" applyFill="1" applyBorder="1" applyAlignment="1" applyProtection="1">
      <alignment horizontal="right"/>
      <protection locked="0"/>
    </xf>
    <xf numFmtId="1" fontId="20" fillId="0" borderId="6" xfId="0" applyNumberFormat="1" applyFont="1" applyFill="1" applyBorder="1" applyAlignment="1" applyProtection="1">
      <alignment horizontal="right"/>
      <protection locked="0"/>
    </xf>
    <xf numFmtId="1" fontId="20" fillId="0" borderId="9" xfId="0" applyNumberFormat="1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 horizontal="right"/>
    </xf>
    <xf numFmtId="1" fontId="20" fillId="0" borderId="9" xfId="0" applyNumberFormat="1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>
      <alignment horizontal="right" vertical="center"/>
    </xf>
    <xf numFmtId="1" fontId="11" fillId="0" borderId="9" xfId="0" applyNumberFormat="1" applyFont="1" applyFill="1" applyBorder="1" applyAlignment="1">
      <alignment horizontal="right" vertical="center"/>
    </xf>
    <xf numFmtId="1" fontId="11" fillId="0" borderId="4" xfId="0" applyNumberFormat="1" applyFont="1" applyFill="1" applyBorder="1" applyAlignment="1">
      <alignment horizontal="right" vertical="center"/>
    </xf>
    <xf numFmtId="0" fontId="7" fillId="0" borderId="9" xfId="2" applyFont="1" applyBorder="1" applyProtection="1">
      <protection locked="0"/>
    </xf>
    <xf numFmtId="0" fontId="7" fillId="0" borderId="9" xfId="2" applyFont="1" applyBorder="1" applyAlignment="1" applyProtection="1">
      <alignment wrapText="1"/>
      <protection locked="0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0" fillId="0" borderId="10" xfId="0" applyFont="1" applyFill="1" applyBorder="1" applyProtection="1">
      <protection locked="0"/>
    </xf>
    <xf numFmtId="4" fontId="20" fillId="0" borderId="6" xfId="0" applyNumberFormat="1" applyFont="1" applyFill="1" applyBorder="1" applyAlignment="1" applyProtection="1">
      <alignment horizontal="right"/>
      <protection locked="0"/>
    </xf>
    <xf numFmtId="4" fontId="20" fillId="0" borderId="10" xfId="0" applyNumberFormat="1" applyFont="1" applyFill="1" applyBorder="1" applyAlignment="1" applyProtection="1">
      <alignment horizontal="right"/>
      <protection locked="0"/>
    </xf>
    <xf numFmtId="4" fontId="11" fillId="0" borderId="9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 applyProtection="1">
      <alignment horizontal="left" wrapText="1" indent="2"/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2" fontId="20" fillId="0" borderId="9" xfId="0" applyNumberFormat="1" applyFont="1" applyFill="1" applyBorder="1" applyAlignment="1" applyProtection="1">
      <alignment horizontal="right"/>
      <protection locked="0"/>
    </xf>
    <xf numFmtId="4" fontId="20" fillId="0" borderId="9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Alignment="1" applyProtection="1">
      <alignment horizontal="right"/>
      <protection locked="0"/>
    </xf>
    <xf numFmtId="4" fontId="11" fillId="0" borderId="0" xfId="0" applyNumberFormat="1" applyFont="1" applyFill="1" applyAlignment="1">
      <alignment horizontal="right"/>
    </xf>
    <xf numFmtId="4" fontId="11" fillId="0" borderId="9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 vertical="center"/>
    </xf>
    <xf numFmtId="4" fontId="20" fillId="0" borderId="9" xfId="0" applyNumberFormat="1" applyFont="1" applyFill="1" applyBorder="1" applyAlignment="1" applyProtection="1">
      <alignment horizontal="right"/>
      <protection locked="0"/>
    </xf>
    <xf numFmtId="4" fontId="20" fillId="0" borderId="14" xfId="0" applyNumberFormat="1" applyFont="1" applyFill="1" applyBorder="1" applyAlignment="1">
      <alignment horizontal="right" vertical="center"/>
    </xf>
    <xf numFmtId="4" fontId="20" fillId="0" borderId="4" xfId="0" applyNumberFormat="1" applyFont="1" applyFill="1" applyBorder="1" applyAlignment="1">
      <alignment horizontal="right" vertical="center"/>
    </xf>
    <xf numFmtId="2" fontId="20" fillId="0" borderId="14" xfId="0" applyNumberFormat="1" applyFont="1" applyFill="1" applyBorder="1" applyAlignment="1" applyProtection="1">
      <alignment horizontal="right"/>
      <protection locked="0"/>
    </xf>
    <xf numFmtId="2" fontId="20" fillId="0" borderId="4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 horizontal="center"/>
      <protection locked="0"/>
    </xf>
    <xf numFmtId="0" fontId="6" fillId="0" borderId="0" xfId="2" applyFont="1" applyProtection="1">
      <protection locked="0"/>
    </xf>
    <xf numFmtId="168" fontId="20" fillId="0" borderId="10" xfId="0" applyNumberFormat="1" applyFont="1" applyBorder="1"/>
    <xf numFmtId="168" fontId="20" fillId="0" borderId="6" xfId="0" applyNumberFormat="1" applyFont="1" applyBorder="1"/>
    <xf numFmtId="168" fontId="20" fillId="0" borderId="9" xfId="0" applyNumberFormat="1" applyFont="1" applyBorder="1"/>
    <xf numFmtId="168" fontId="20" fillId="0" borderId="14" xfId="0" applyNumberFormat="1" applyFont="1" applyBorder="1"/>
    <xf numFmtId="168" fontId="20" fillId="0" borderId="4" xfId="0" applyNumberFormat="1" applyFont="1" applyBorder="1"/>
    <xf numFmtId="9" fontId="18" fillId="0" borderId="0" xfId="1" applyFont="1" applyFill="1" applyBorder="1" applyAlignment="1" applyProtection="1">
      <alignment horizontal="center" wrapText="1"/>
      <protection locked="0"/>
    </xf>
    <xf numFmtId="168" fontId="20" fillId="0" borderId="6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0" fontId="7" fillId="0" borderId="0" xfId="2" applyFont="1" applyBorder="1" applyProtection="1">
      <protection locked="0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173" fontId="20" fillId="0" borderId="0" xfId="0" applyNumberFormat="1" applyFont="1" applyBorder="1" applyAlignment="1" applyProtection="1">
      <alignment horizontal="center" vertical="center"/>
      <protection locked="0"/>
    </xf>
    <xf numFmtId="17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right"/>
      <protection locked="0"/>
    </xf>
    <xf numFmtId="0" fontId="20" fillId="0" borderId="9" xfId="0" applyFont="1" applyFill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center" vertical="center" wrapText="1"/>
      <protection locked="0"/>
    </xf>
    <xf numFmtId="20" fontId="11" fillId="0" borderId="0" xfId="0" applyNumberFormat="1" applyFont="1" applyBorder="1" applyAlignment="1" applyProtection="1">
      <alignment horizontal="center" vertical="center" wrapText="1"/>
      <protection locked="0"/>
    </xf>
    <xf numFmtId="20" fontId="20" fillId="0" borderId="0" xfId="0" applyNumberFormat="1" applyFont="1" applyBorder="1" applyAlignment="1" applyProtection="1">
      <alignment horizontal="center" vertical="center"/>
      <protection locked="0"/>
    </xf>
    <xf numFmtId="1" fontId="20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 vertical="center"/>
    </xf>
    <xf numFmtId="166" fontId="11" fillId="0" borderId="0" xfId="0" applyNumberFormat="1" applyFont="1" applyBorder="1" applyAlignment="1">
      <alignment horizontal="right" vertical="center"/>
    </xf>
    <xf numFmtId="1" fontId="20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2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/>
    </xf>
    <xf numFmtId="0" fontId="0" fillId="2" borderId="0" xfId="0" applyFill="1"/>
    <xf numFmtId="0" fontId="13" fillId="2" borderId="0" xfId="0" applyFont="1" applyFill="1"/>
    <xf numFmtId="0" fontId="25" fillId="2" borderId="0" xfId="0" applyFont="1" applyFill="1"/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/>
    <xf numFmtId="0" fontId="13" fillId="2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25" fillId="0" borderId="0" xfId="0" applyFont="1"/>
    <xf numFmtId="168" fontId="20" fillId="0" borderId="0" xfId="0" applyNumberFormat="1" applyFont="1" applyBorder="1"/>
    <xf numFmtId="0" fontId="7" fillId="0" borderId="10" xfId="2" applyFont="1" applyBorder="1" applyProtection="1">
      <protection locked="0"/>
    </xf>
    <xf numFmtId="0" fontId="7" fillId="0" borderId="14" xfId="2" applyFont="1" applyBorder="1" applyProtection="1">
      <protection locked="0"/>
    </xf>
    <xf numFmtId="0" fontId="18" fillId="0" borderId="10" xfId="2" quotePrefix="1" applyFont="1" applyBorder="1" applyAlignment="1">
      <alignment horizontal="center" vertical="center"/>
    </xf>
    <xf numFmtId="0" fontId="18" fillId="0" borderId="6" xfId="2" quotePrefix="1" applyFont="1" applyBorder="1" applyAlignment="1">
      <alignment horizontal="center" vertical="center"/>
    </xf>
    <xf numFmtId="0" fontId="18" fillId="0" borderId="10" xfId="2" quotePrefix="1" applyFont="1" applyFill="1" applyBorder="1" applyAlignment="1">
      <alignment horizontal="center" vertical="center"/>
    </xf>
    <xf numFmtId="0" fontId="18" fillId="0" borderId="6" xfId="2" quotePrefix="1" applyFont="1" applyFill="1" applyBorder="1" applyAlignment="1">
      <alignment horizontal="center" vertical="center"/>
    </xf>
    <xf numFmtId="175" fontId="7" fillId="0" borderId="0" xfId="12" applyNumberFormat="1" applyFont="1" applyFill="1" applyBorder="1" applyAlignment="1">
      <alignment horizontal="right" vertical="center"/>
    </xf>
    <xf numFmtId="3" fontId="32" fillId="0" borderId="0" xfId="0" applyNumberFormat="1" applyFont="1" applyAlignment="1" applyProtection="1">
      <alignment horizontal="right" vertical="center"/>
      <protection locked="0"/>
    </xf>
    <xf numFmtId="165" fontId="0" fillId="0" borderId="0" xfId="0" applyNumberFormat="1"/>
    <xf numFmtId="0" fontId="13" fillId="0" borderId="10" xfId="0" applyFont="1" applyBorder="1"/>
    <xf numFmtId="168" fontId="33" fillId="0" borderId="9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20" fontId="20" fillId="0" borderId="0" xfId="0" applyNumberFormat="1" applyFont="1" applyAlignment="1" applyProtection="1">
      <alignment horizontal="center" vertical="center"/>
      <protection locked="0"/>
    </xf>
    <xf numFmtId="20" fontId="20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3" fontId="20" fillId="0" borderId="0" xfId="0" applyNumberFormat="1" applyFont="1" applyFill="1" applyBorder="1" applyAlignment="1" applyProtection="1">
      <alignment horizontal="right"/>
      <protection locked="0"/>
    </xf>
    <xf numFmtId="1" fontId="20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0" fontId="20" fillId="0" borderId="4" xfId="0" applyFont="1" applyFill="1" applyBorder="1" applyAlignment="1" applyProtection="1">
      <alignment horizontal="right"/>
      <protection locked="0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 applyProtection="1">
      <alignment horizontal="right"/>
      <protection locked="0"/>
    </xf>
    <xf numFmtId="4" fontId="20" fillId="0" borderId="0" xfId="0" applyNumberFormat="1" applyFont="1" applyBorder="1" applyAlignment="1" applyProtection="1">
      <alignment horizontal="right" vertical="center"/>
      <protection locked="0"/>
    </xf>
    <xf numFmtId="4" fontId="11" fillId="0" borderId="0" xfId="0" applyNumberFormat="1" applyFont="1" applyBorder="1" applyAlignment="1">
      <alignment horizontal="right" vertical="center" wrapText="1"/>
    </xf>
    <xf numFmtId="4" fontId="11" fillId="0" borderId="0" xfId="2" applyNumberFormat="1" applyFont="1" applyBorder="1" applyAlignment="1">
      <alignment horizontal="right" wrapText="1"/>
    </xf>
    <xf numFmtId="4" fontId="20" fillId="0" borderId="0" xfId="0" applyNumberFormat="1" applyFont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" fontId="20" fillId="0" borderId="0" xfId="0" applyNumberFormat="1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18" fillId="0" borderId="0" xfId="2" quotePrefix="1" applyFont="1" applyBorder="1" applyAlignment="1">
      <alignment horizontal="center" vertical="center"/>
    </xf>
    <xf numFmtId="0" fontId="18" fillId="0" borderId="0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 wrapText="1"/>
      <protection locked="0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/>
    <xf numFmtId="173" fontId="11" fillId="0" borderId="0" xfId="1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173" fontId="20" fillId="0" borderId="0" xfId="0" applyNumberFormat="1" applyFont="1" applyBorder="1" applyAlignment="1" applyProtection="1">
      <alignment horizontal="center"/>
      <protection locked="0"/>
    </xf>
    <xf numFmtId="174" fontId="11" fillId="0" borderId="0" xfId="0" applyNumberFormat="1" applyFont="1" applyBorder="1" applyAlignment="1">
      <alignment horizontal="center" vertical="center"/>
    </xf>
    <xf numFmtId="20" fontId="11" fillId="0" borderId="0" xfId="0" applyNumberFormat="1" applyFont="1" applyBorder="1" applyAlignment="1">
      <alignment horizontal="center" vertical="center"/>
    </xf>
    <xf numFmtId="20" fontId="11" fillId="0" borderId="0" xfId="0" applyNumberFormat="1" applyFont="1" applyBorder="1" applyAlignment="1" applyProtection="1">
      <alignment horizontal="center" vertical="center"/>
      <protection locked="0"/>
    </xf>
    <xf numFmtId="2" fontId="20" fillId="0" borderId="0" xfId="0" applyNumberFormat="1" applyFont="1" applyBorder="1" applyAlignment="1" applyProtection="1">
      <alignment horizontal="right"/>
      <protection locked="0"/>
    </xf>
    <xf numFmtId="2" fontId="20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Fill="1" applyBorder="1" applyProtection="1">
      <protection locked="0"/>
    </xf>
    <xf numFmtId="0" fontId="18" fillId="0" borderId="9" xfId="2" quotePrefix="1" applyFont="1" applyBorder="1" applyAlignment="1">
      <alignment horizontal="center" vertical="center"/>
    </xf>
    <xf numFmtId="0" fontId="18" fillId="0" borderId="14" xfId="2" quotePrefix="1" applyFont="1" applyBorder="1" applyAlignment="1">
      <alignment horizontal="center" vertical="center"/>
    </xf>
    <xf numFmtId="0" fontId="18" fillId="0" borderId="4" xfId="2" quotePrefix="1" applyFont="1" applyBorder="1" applyAlignment="1">
      <alignment horizontal="center" vertical="center"/>
    </xf>
    <xf numFmtId="0" fontId="6" fillId="0" borderId="0" xfId="2" applyFont="1" applyFill="1" applyAlignment="1" applyProtection="1">
      <alignment vertical="center"/>
      <protection locked="0"/>
    </xf>
    <xf numFmtId="0" fontId="27" fillId="0" borderId="12" xfId="2" applyFont="1" applyBorder="1" applyAlignment="1" applyProtection="1">
      <alignment horizontal="left"/>
      <protection locked="0"/>
    </xf>
    <xf numFmtId="173" fontId="11" fillId="0" borderId="8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11" fillId="0" borderId="14" xfId="2" applyFont="1" applyBorder="1" applyAlignment="1" applyProtection="1">
      <alignment horizontal="center" vertical="center" wrapText="1"/>
      <protection locked="0"/>
    </xf>
    <xf numFmtId="4" fontId="8" fillId="0" borderId="0" xfId="2" applyNumberFormat="1" applyFont="1" applyAlignment="1">
      <alignment horizontal="right" wrapText="1"/>
    </xf>
    <xf numFmtId="4" fontId="27" fillId="0" borderId="12" xfId="0" applyNumberFormat="1" applyFont="1" applyBorder="1" applyAlignment="1" applyProtection="1">
      <alignment vertical="center"/>
      <protection locked="0"/>
    </xf>
    <xf numFmtId="1" fontId="20" fillId="0" borderId="0" xfId="0" applyNumberFormat="1" applyFont="1" applyBorder="1" applyAlignment="1">
      <alignment horizontal="right" vertical="center"/>
    </xf>
    <xf numFmtId="0" fontId="11" fillId="0" borderId="0" xfId="10" quotePrefix="1" applyFont="1" applyBorder="1" applyAlignment="1">
      <alignment horizontal="right" vertical="center"/>
    </xf>
    <xf numFmtId="0" fontId="11" fillId="0" borderId="0" xfId="0" quotePrefix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 vertical="center"/>
    </xf>
    <xf numFmtId="0" fontId="20" fillId="0" borderId="4" xfId="0" applyFont="1" applyBorder="1" applyAlignment="1" applyProtection="1">
      <alignment horizontal="right"/>
      <protection locked="0"/>
    </xf>
    <xf numFmtId="3" fontId="20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 vertical="center"/>
    </xf>
    <xf numFmtId="0" fontId="11" fillId="0" borderId="0" xfId="10" quotePrefix="1" applyFont="1" applyFill="1" applyBorder="1" applyAlignment="1">
      <alignment horizontal="right" vertical="center"/>
    </xf>
    <xf numFmtId="0" fontId="11" fillId="0" borderId="0" xfId="0" quotePrefix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 vertical="center"/>
    </xf>
    <xf numFmtId="1" fontId="11" fillId="0" borderId="0" xfId="2" applyNumberFormat="1" applyFont="1" applyFill="1" applyBorder="1" applyAlignment="1">
      <alignment horizontal="right"/>
    </xf>
    <xf numFmtId="0" fontId="11" fillId="0" borderId="9" xfId="10" quotePrefix="1" applyFont="1" applyFill="1" applyBorder="1" applyAlignment="1">
      <alignment horizontal="right" vertical="center"/>
    </xf>
    <xf numFmtId="0" fontId="11" fillId="0" borderId="9" xfId="0" quotePrefix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right"/>
    </xf>
    <xf numFmtId="1" fontId="11" fillId="0" borderId="9" xfId="2" applyNumberFormat="1" applyFont="1" applyFill="1" applyBorder="1" applyAlignment="1">
      <alignment horizontal="right"/>
    </xf>
    <xf numFmtId="1" fontId="11" fillId="0" borderId="14" xfId="0" applyNumberFormat="1" applyFont="1" applyFill="1" applyBorder="1" applyAlignment="1">
      <alignment horizontal="right" vertical="center"/>
    </xf>
    <xf numFmtId="4" fontId="20" fillId="0" borderId="9" xfId="0" applyNumberFormat="1" applyFont="1" applyBorder="1" applyAlignment="1" applyProtection="1">
      <alignment horizontal="right"/>
      <protection locked="0"/>
    </xf>
    <xf numFmtId="4" fontId="13" fillId="0" borderId="0" xfId="0" applyNumberFormat="1" applyFont="1" applyBorder="1" applyAlignment="1">
      <alignment horizontal="left"/>
    </xf>
    <xf numFmtId="4" fontId="17" fillId="0" borderId="0" xfId="0" applyNumberFormat="1" applyFont="1" applyBorder="1" applyAlignment="1">
      <alignment horizontal="left"/>
    </xf>
    <xf numFmtId="4" fontId="13" fillId="0" borderId="4" xfId="0" applyNumberFormat="1" applyFont="1" applyBorder="1" applyAlignment="1">
      <alignment horizontal="left"/>
    </xf>
    <xf numFmtId="0" fontId="6" fillId="0" borderId="10" xfId="2" applyFont="1" applyFill="1" applyBorder="1" applyProtection="1">
      <protection locked="0"/>
    </xf>
    <xf numFmtId="0" fontId="13" fillId="0" borderId="9" xfId="0" applyFont="1" applyFill="1" applyBorder="1" applyAlignment="1" applyProtection="1">
      <alignment horizontal="left" vertical="center" indent="2"/>
      <protection locked="0"/>
    </xf>
    <xf numFmtId="4" fontId="18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 wrapText="1"/>
    </xf>
    <xf numFmtId="4" fontId="11" fillId="0" borderId="9" xfId="2" applyNumberFormat="1" applyFont="1" applyBorder="1" applyAlignment="1">
      <alignment horizontal="right" wrapText="1"/>
    </xf>
    <xf numFmtId="4" fontId="18" fillId="0" borderId="9" xfId="2" applyNumberFormat="1" applyFont="1" applyBorder="1" applyAlignment="1">
      <alignment horizontal="right" vertical="center"/>
    </xf>
    <xf numFmtId="4" fontId="11" fillId="0" borderId="9" xfId="2" applyNumberFormat="1" applyFont="1" applyBorder="1" applyAlignment="1">
      <alignment horizontal="right" vertical="center"/>
    </xf>
    <xf numFmtId="4" fontId="20" fillId="0" borderId="9" xfId="0" applyNumberFormat="1" applyFont="1" applyBorder="1" applyAlignment="1">
      <alignment horizontal="right" vertical="center" wrapText="1"/>
    </xf>
    <xf numFmtId="4" fontId="20" fillId="0" borderId="4" xfId="0" applyNumberFormat="1" applyFont="1" applyBorder="1" applyAlignment="1" applyProtection="1">
      <alignment horizontal="right"/>
      <protection locked="0"/>
    </xf>
    <xf numFmtId="166" fontId="35" fillId="0" borderId="0" xfId="0" applyNumberFormat="1" applyFont="1" applyAlignment="1">
      <alignment horizontal="right"/>
    </xf>
    <xf numFmtId="0" fontId="18" fillId="0" borderId="1" xfId="2" applyFont="1" applyBorder="1" applyAlignment="1" applyProtection="1">
      <alignment horizontal="center"/>
      <protection locked="0"/>
    </xf>
    <xf numFmtId="4" fontId="36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2" fontId="36" fillId="0" borderId="0" xfId="0" applyNumberFormat="1" applyFont="1" applyAlignment="1">
      <alignment horizontal="right"/>
    </xf>
    <xf numFmtId="4" fontId="36" fillId="0" borderId="0" xfId="0" applyNumberFormat="1" applyFont="1"/>
    <xf numFmtId="4" fontId="7" fillId="0" borderId="0" xfId="12" quotePrefix="1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 horizontal="right"/>
    </xf>
    <xf numFmtId="166" fontId="8" fillId="0" borderId="0" xfId="2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 indent="2"/>
    </xf>
    <xf numFmtId="0" fontId="13" fillId="0" borderId="14" xfId="0" applyFont="1" applyBorder="1" applyAlignment="1" applyProtection="1">
      <alignment horizontal="left" indent="2"/>
      <protection locked="0"/>
    </xf>
    <xf numFmtId="2" fontId="20" fillId="0" borderId="9" xfId="0" applyNumberFormat="1" applyFont="1" applyBorder="1" applyAlignment="1" applyProtection="1">
      <alignment horizontal="right"/>
      <protection locked="0"/>
    </xf>
    <xf numFmtId="43" fontId="36" fillId="0" borderId="0" xfId="37" applyFont="1" applyAlignment="1">
      <alignment horizontal="right"/>
    </xf>
    <xf numFmtId="4" fontId="35" fillId="0" borderId="4" xfId="0" applyNumberFormat="1" applyFont="1" applyBorder="1" applyAlignment="1">
      <alignment horizontal="right"/>
    </xf>
    <xf numFmtId="0" fontId="35" fillId="0" borderId="4" xfId="0" applyFont="1" applyBorder="1" applyAlignment="1">
      <alignment horizontal="right"/>
    </xf>
    <xf numFmtId="2" fontId="36" fillId="0" borderId="0" xfId="0" applyNumberFormat="1" applyFont="1" applyAlignment="1">
      <alignment horizontal="right" vertical="center"/>
    </xf>
    <xf numFmtId="2" fontId="7" fillId="0" borderId="0" xfId="12" quotePrefix="1" applyNumberFormat="1" applyFont="1" applyFill="1" applyBorder="1" applyAlignment="1">
      <alignment horizontal="right" vertical="center"/>
    </xf>
    <xf numFmtId="0" fontId="20" fillId="0" borderId="4" xfId="0" applyFont="1" applyBorder="1" applyAlignment="1" applyProtection="1">
      <alignment horizontal="center" vertical="center"/>
      <protection locked="0"/>
    </xf>
    <xf numFmtId="0" fontId="7" fillId="2" borderId="9" xfId="2" applyFont="1" applyFill="1" applyBorder="1" applyProtection="1">
      <protection locked="0"/>
    </xf>
    <xf numFmtId="0" fontId="18" fillId="2" borderId="0" xfId="2" applyFont="1" applyFill="1" applyAlignment="1" applyProtection="1">
      <alignment horizontal="center" vertical="center"/>
      <protection locked="0"/>
    </xf>
    <xf numFmtId="168" fontId="20" fillId="0" borderId="7" xfId="0" applyNumberFormat="1" applyFont="1" applyFill="1" applyBorder="1" applyAlignment="1">
      <alignment horizontal="right"/>
    </xf>
    <xf numFmtId="168" fontId="20" fillId="0" borderId="8" xfId="0" applyNumberFormat="1" applyFont="1" applyFill="1" applyBorder="1" applyAlignment="1">
      <alignment horizontal="right"/>
    </xf>
    <xf numFmtId="168" fontId="20" fillId="0" borderId="15" xfId="0" applyNumberFormat="1" applyFont="1" applyFill="1" applyBorder="1" applyAlignment="1">
      <alignment horizontal="right"/>
    </xf>
    <xf numFmtId="168" fontId="20" fillId="0" borderId="7" xfId="0" applyNumberFormat="1" applyFont="1" applyFill="1" applyBorder="1"/>
    <xf numFmtId="168" fontId="20" fillId="0" borderId="8" xfId="0" applyNumberFormat="1" applyFont="1" applyFill="1" applyBorder="1"/>
    <xf numFmtId="168" fontId="20" fillId="0" borderId="15" xfId="0" applyNumberFormat="1" applyFont="1" applyFill="1" applyBorder="1"/>
    <xf numFmtId="168" fontId="20" fillId="0" borderId="7" xfId="0" applyNumberFormat="1" applyFont="1" applyBorder="1"/>
    <xf numFmtId="168" fontId="20" fillId="0" borderId="8" xfId="0" applyNumberFormat="1" applyFont="1" applyBorder="1"/>
    <xf numFmtId="168" fontId="20" fillId="0" borderId="15" xfId="0" applyNumberFormat="1" applyFont="1" applyBorder="1"/>
    <xf numFmtId="168" fontId="20" fillId="0" borderId="8" xfId="0" applyNumberFormat="1" applyFont="1" applyBorder="1" applyAlignment="1">
      <alignment horizontal="right"/>
    </xf>
    <xf numFmtId="168" fontId="20" fillId="0" borderId="7" xfId="0" applyNumberFormat="1" applyFont="1" applyBorder="1" applyAlignment="1">
      <alignment horizontal="right"/>
    </xf>
    <xf numFmtId="168" fontId="20" fillId="0" borderId="15" xfId="0" applyNumberFormat="1" applyFont="1" applyBorder="1" applyAlignment="1">
      <alignment horizontal="right"/>
    </xf>
    <xf numFmtId="9" fontId="20" fillId="0" borderId="7" xfId="1" applyFont="1" applyFill="1" applyBorder="1" applyAlignment="1" applyProtection="1">
      <alignment horizontal="right"/>
      <protection locked="0"/>
    </xf>
    <xf numFmtId="9" fontId="20" fillId="0" borderId="8" xfId="1" applyFont="1" applyFill="1" applyBorder="1" applyAlignment="1" applyProtection="1">
      <alignment horizontal="right"/>
      <protection locked="0"/>
    </xf>
    <xf numFmtId="171" fontId="20" fillId="0" borderId="8" xfId="1" applyNumberFormat="1" applyFont="1" applyFill="1" applyBorder="1" applyAlignment="1" applyProtection="1">
      <alignment horizontal="right" vertical="center"/>
      <protection locked="0"/>
    </xf>
    <xf numFmtId="171" fontId="20" fillId="0" borderId="8" xfId="1" applyNumberFormat="1" applyFont="1" applyFill="1" applyBorder="1" applyAlignment="1" applyProtection="1">
      <alignment horizontal="right" vertical="center"/>
    </xf>
    <xf numFmtId="171" fontId="20" fillId="0" borderId="8" xfId="1" applyNumberFormat="1" applyFont="1" applyFill="1" applyBorder="1" applyAlignment="1">
      <alignment horizontal="right" vertical="center" wrapText="1"/>
    </xf>
    <xf numFmtId="171" fontId="20" fillId="0" borderId="8" xfId="1" applyNumberFormat="1" applyFont="1" applyFill="1" applyBorder="1" applyAlignment="1">
      <alignment horizontal="right" vertical="center"/>
    </xf>
    <xf numFmtId="171" fontId="20" fillId="0" borderId="8" xfId="1" quotePrefix="1" applyNumberFormat="1" applyFont="1" applyFill="1" applyBorder="1" applyAlignment="1">
      <alignment horizontal="right" vertical="center"/>
    </xf>
    <xf numFmtId="171" fontId="20" fillId="0" borderId="9" xfId="1" applyNumberFormat="1" applyFont="1" applyFill="1" applyBorder="1" applyAlignment="1" applyProtection="1">
      <alignment horizontal="right" vertical="center" wrapText="1"/>
    </xf>
    <xf numFmtId="171" fontId="20" fillId="0" borderId="8" xfId="1" applyNumberFormat="1" applyFont="1" applyFill="1" applyBorder="1" applyAlignment="1" applyProtection="1">
      <alignment horizontal="right" vertical="center" wrapText="1"/>
    </xf>
    <xf numFmtId="171" fontId="20" fillId="0" borderId="15" xfId="1" applyNumberFormat="1" applyFont="1" applyFill="1" applyBorder="1" applyAlignment="1">
      <alignment horizontal="right" vertical="center"/>
    </xf>
    <xf numFmtId="1" fontId="20" fillId="0" borderId="7" xfId="0" applyNumberFormat="1" applyFont="1" applyBorder="1" applyAlignment="1" applyProtection="1">
      <alignment horizontal="right"/>
      <protection locked="0"/>
    </xf>
    <xf numFmtId="0" fontId="20" fillId="0" borderId="8" xfId="0" applyFont="1" applyBorder="1" applyAlignment="1" applyProtection="1">
      <alignment horizontal="right"/>
      <protection locked="0"/>
    </xf>
    <xf numFmtId="1" fontId="20" fillId="0" borderId="9" xfId="0" applyNumberFormat="1" applyFont="1" applyBorder="1" applyAlignment="1">
      <alignment horizontal="right" vertical="center"/>
    </xf>
    <xf numFmtId="1" fontId="20" fillId="0" borderId="8" xfId="0" applyNumberFormat="1" applyFont="1" applyBorder="1" applyAlignment="1">
      <alignment horizontal="right"/>
    </xf>
    <xf numFmtId="0" fontId="11" fillId="0" borderId="9" xfId="10" quotePrefix="1" applyFont="1" applyBorder="1" applyAlignment="1">
      <alignment horizontal="right" vertical="center"/>
    </xf>
    <xf numFmtId="0" fontId="11" fillId="0" borderId="8" xfId="10" quotePrefix="1" applyFont="1" applyBorder="1" applyAlignment="1">
      <alignment horizontal="right" vertical="center"/>
    </xf>
    <xf numFmtId="1" fontId="20" fillId="0" borderId="9" xfId="0" applyNumberFormat="1" applyFont="1" applyBorder="1" applyAlignment="1" applyProtection="1">
      <alignment horizontal="right"/>
      <protection locked="0"/>
    </xf>
    <xf numFmtId="1" fontId="20" fillId="0" borderId="8" xfId="0" applyNumberFormat="1" applyFont="1" applyBorder="1" applyAlignment="1" applyProtection="1">
      <alignment horizontal="right"/>
      <protection locked="0"/>
    </xf>
    <xf numFmtId="0" fontId="11" fillId="0" borderId="9" xfId="0" quotePrefix="1" applyFont="1" applyBorder="1" applyAlignment="1">
      <alignment horizontal="right" vertical="center"/>
    </xf>
    <xf numFmtId="0" fontId="11" fillId="0" borderId="8" xfId="0" quotePrefix="1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right" vertical="center"/>
    </xf>
    <xf numFmtId="1" fontId="11" fillId="0" borderId="8" xfId="0" applyNumberFormat="1" applyFont="1" applyBorder="1" applyAlignment="1">
      <alignment horizontal="right" vertical="center"/>
    </xf>
    <xf numFmtId="0" fontId="20" fillId="0" borderId="9" xfId="0" applyFont="1" applyBorder="1" applyAlignment="1" applyProtection="1">
      <alignment horizontal="right"/>
      <protection locked="0"/>
    </xf>
    <xf numFmtId="0" fontId="20" fillId="0" borderId="8" xfId="0" applyFont="1" applyBorder="1" applyAlignment="1">
      <alignment horizontal="right"/>
    </xf>
    <xf numFmtId="1" fontId="20" fillId="0" borderId="14" xfId="0" applyNumberFormat="1" applyFont="1" applyBorder="1" applyAlignment="1" applyProtection="1">
      <alignment horizontal="right"/>
      <protection locked="0"/>
    </xf>
    <xf numFmtId="0" fontId="20" fillId="0" borderId="15" xfId="0" applyFont="1" applyBorder="1" applyAlignment="1" applyProtection="1">
      <alignment horizontal="right"/>
      <protection locked="0"/>
    </xf>
    <xf numFmtId="166" fontId="20" fillId="0" borderId="7" xfId="0" applyNumberFormat="1" applyFont="1" applyFill="1" applyBorder="1" applyAlignment="1" applyProtection="1">
      <alignment horizontal="right"/>
      <protection locked="0"/>
    </xf>
    <xf numFmtId="4" fontId="20" fillId="0" borderId="8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3" fontId="11" fillId="0" borderId="9" xfId="5" applyNumberFormat="1" applyFont="1" applyBorder="1" applyAlignment="1" applyProtection="1">
      <alignment horizontal="center" vertical="center" wrapText="1"/>
      <protection locked="0"/>
    </xf>
    <xf numFmtId="3" fontId="11" fillId="0" borderId="0" xfId="5" applyNumberFormat="1" applyFont="1" applyBorder="1" applyAlignment="1" applyProtection="1">
      <alignment horizontal="center" vertical="center" wrapText="1"/>
      <protection locked="0"/>
    </xf>
    <xf numFmtId="4" fontId="20" fillId="0" borderId="7" xfId="0" applyNumberFormat="1" applyFont="1" applyFill="1" applyBorder="1" applyAlignment="1" applyProtection="1">
      <alignment horizontal="right"/>
      <protection locked="0"/>
    </xf>
    <xf numFmtId="4" fontId="20" fillId="0" borderId="7" xfId="0" applyNumberFormat="1" applyFont="1" applyBorder="1" applyAlignment="1" applyProtection="1">
      <alignment horizontal="right"/>
      <protection locked="0"/>
    </xf>
    <xf numFmtId="4" fontId="20" fillId="0" borderId="8" xfId="0" applyNumberFormat="1" applyFont="1" applyBorder="1" applyAlignment="1">
      <alignment horizontal="right"/>
    </xf>
    <xf numFmtId="4" fontId="20" fillId="0" borderId="15" xfId="0" applyNumberFormat="1" applyFont="1" applyBorder="1" applyAlignment="1">
      <alignment horizontal="right"/>
    </xf>
    <xf numFmtId="3" fontId="20" fillId="0" borderId="7" xfId="0" applyNumberFormat="1" applyFont="1" applyBorder="1" applyAlignment="1" applyProtection="1">
      <alignment horizontal="right"/>
      <protection locked="0"/>
    </xf>
    <xf numFmtId="3" fontId="20" fillId="0" borderId="8" xfId="0" applyNumberFormat="1" applyFont="1" applyBorder="1" applyAlignment="1">
      <alignment horizontal="right"/>
    </xf>
    <xf numFmtId="0" fontId="36" fillId="0" borderId="8" xfId="0" applyFont="1" applyBorder="1" applyAlignment="1">
      <alignment horizontal="right"/>
    </xf>
    <xf numFmtId="3" fontId="20" fillId="0" borderId="15" xfId="0" applyNumberFormat="1" applyFont="1" applyBorder="1" applyAlignment="1">
      <alignment horizontal="right"/>
    </xf>
    <xf numFmtId="4" fontId="20" fillId="0" borderId="8" xfId="0" applyNumberFormat="1" applyFont="1" applyFill="1" applyBorder="1" applyAlignment="1">
      <alignment horizontal="right" vertical="center"/>
    </xf>
    <xf numFmtId="2" fontId="34" fillId="0" borderId="8" xfId="0" applyNumberFormat="1" applyFont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4" fontId="20" fillId="0" borderId="8" xfId="0" applyNumberFormat="1" applyFont="1" applyBorder="1" applyAlignment="1">
      <alignment horizontal="right" vertical="center"/>
    </xf>
    <xf numFmtId="4" fontId="20" fillId="0" borderId="8" xfId="0" applyNumberFormat="1" applyFont="1" applyBorder="1" applyAlignment="1" applyProtection="1">
      <alignment horizontal="right"/>
      <protection locked="0"/>
    </xf>
    <xf numFmtId="4" fontId="20" fillId="0" borderId="8" xfId="0" applyNumberFormat="1" applyFont="1" applyBorder="1" applyAlignment="1" applyProtection="1">
      <alignment horizontal="right" vertical="center"/>
      <protection locked="0"/>
    </xf>
    <xf numFmtId="4" fontId="11" fillId="0" borderId="8" xfId="0" applyNumberFormat="1" applyFont="1" applyBorder="1" applyAlignment="1">
      <alignment horizontal="right" vertical="center" wrapText="1"/>
    </xf>
    <xf numFmtId="4" fontId="11" fillId="0" borderId="8" xfId="2" applyNumberFormat="1" applyFont="1" applyBorder="1" applyAlignment="1">
      <alignment horizontal="right" wrapText="1"/>
    </xf>
    <xf numFmtId="4" fontId="20" fillId="0" borderId="8" xfId="0" applyNumberFormat="1" applyFont="1" applyBorder="1" applyAlignment="1">
      <alignment horizontal="right" vertical="center" wrapText="1"/>
    </xf>
    <xf numFmtId="4" fontId="20" fillId="0" borderId="15" xfId="0" applyNumberFormat="1" applyFont="1" applyBorder="1" applyAlignment="1" applyProtection="1">
      <alignment horizontal="right"/>
      <protection locked="0"/>
    </xf>
    <xf numFmtId="4" fontId="11" fillId="0" borderId="8" xfId="0" applyNumberFormat="1" applyFont="1" applyFill="1" applyBorder="1" applyAlignment="1">
      <alignment horizontal="right" vertical="center"/>
    </xf>
    <xf numFmtId="4" fontId="36" fillId="0" borderId="8" xfId="0" applyNumberFormat="1" applyFont="1" applyBorder="1"/>
    <xf numFmtId="4" fontId="35" fillId="0" borderId="8" xfId="0" applyNumberFormat="1" applyFont="1" applyBorder="1" applyAlignment="1">
      <alignment horizontal="right"/>
    </xf>
    <xf numFmtId="4" fontId="35" fillId="0" borderId="8" xfId="0" applyNumberFormat="1" applyFont="1" applyBorder="1"/>
    <xf numFmtId="166" fontId="35" fillId="0" borderId="8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4" fontId="20" fillId="0" borderId="8" xfId="0" applyNumberFormat="1" applyFont="1" applyFill="1" applyBorder="1" applyAlignment="1" applyProtection="1">
      <alignment horizontal="right"/>
      <protection locked="0"/>
    </xf>
    <xf numFmtId="4" fontId="11" fillId="0" borderId="8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 vertical="center"/>
    </xf>
    <xf numFmtId="166" fontId="11" fillId="0" borderId="8" xfId="0" applyNumberFormat="1" applyFont="1" applyBorder="1" applyAlignment="1">
      <alignment horizontal="right" vertical="center"/>
    </xf>
    <xf numFmtId="2" fontId="20" fillId="0" borderId="7" xfId="0" applyNumberFormat="1" applyFont="1" applyBorder="1" applyAlignment="1" applyProtection="1">
      <alignment horizontal="right"/>
      <protection locked="0"/>
    </xf>
    <xf numFmtId="2" fontId="20" fillId="0" borderId="8" xfId="0" applyNumberFormat="1" applyFont="1" applyFill="1" applyBorder="1" applyAlignment="1">
      <alignment horizontal="right"/>
    </xf>
    <xf numFmtId="2" fontId="20" fillId="0" borderId="15" xfId="0" applyNumberFormat="1" applyFont="1" applyFill="1" applyBorder="1" applyAlignment="1">
      <alignment horizontal="right"/>
    </xf>
    <xf numFmtId="4" fontId="20" fillId="0" borderId="8" xfId="0" applyNumberFormat="1" applyFont="1" applyFill="1" applyBorder="1" applyProtection="1">
      <protection locked="0"/>
    </xf>
    <xf numFmtId="0" fontId="4" fillId="0" borderId="8" xfId="0" applyFont="1" applyBorder="1" applyAlignment="1">
      <alignment horizontal="right"/>
    </xf>
    <xf numFmtId="0" fontId="8" fillId="0" borderId="8" xfId="0" quotePrefix="1" applyFont="1" applyBorder="1" applyAlignment="1">
      <alignment horizontal="right" vertical="center"/>
    </xf>
    <xf numFmtId="4" fontId="11" fillId="0" borderId="8" xfId="2" applyNumberFormat="1" applyFont="1" applyBorder="1" applyAlignment="1">
      <alignment horizontal="right"/>
    </xf>
    <xf numFmtId="2" fontId="8" fillId="0" borderId="8" xfId="0" quotePrefix="1" applyNumberFormat="1" applyFont="1" applyBorder="1" applyAlignment="1">
      <alignment horizontal="right" vertical="center"/>
    </xf>
    <xf numFmtId="0" fontId="18" fillId="0" borderId="0" xfId="2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173" fontId="11" fillId="0" borderId="0" xfId="0" applyNumberFormat="1" applyFont="1" applyBorder="1" applyAlignment="1" applyProtection="1">
      <alignment horizontal="center" vertical="center"/>
      <protection locked="0"/>
    </xf>
    <xf numFmtId="173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20" fontId="11" fillId="0" borderId="0" xfId="0" applyNumberFormat="1" applyFont="1" applyBorder="1" applyAlignment="1" applyProtection="1">
      <alignment horizontal="center"/>
      <protection locked="0"/>
    </xf>
    <xf numFmtId="3" fontId="11" fillId="0" borderId="0" xfId="0" quotePrefix="1" applyNumberFormat="1" applyFont="1" applyBorder="1" applyAlignment="1" applyProtection="1">
      <alignment horizontal="center" vertical="center" wrapText="1"/>
      <protection locked="0"/>
    </xf>
    <xf numFmtId="174" fontId="11" fillId="0" borderId="0" xfId="0" applyNumberFormat="1" applyFont="1" applyAlignment="1">
      <alignment horizontal="center" vertical="center" wrapText="1"/>
    </xf>
    <xf numFmtId="0" fontId="20" fillId="0" borderId="0" xfId="0" applyFont="1" applyBorder="1" applyAlignment="1" applyProtection="1">
      <alignment horizontal="right" vertical="center"/>
      <protection locked="0"/>
    </xf>
    <xf numFmtId="0" fontId="20" fillId="0" borderId="8" xfId="0" applyFont="1" applyBorder="1" applyAlignment="1" applyProtection="1">
      <alignment horizontal="right" vertical="center"/>
      <protection locked="0"/>
    </xf>
    <xf numFmtId="0" fontId="20" fillId="0" borderId="6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20" fontId="20" fillId="0" borderId="0" xfId="0" applyNumberFormat="1" applyFont="1" applyBorder="1" applyAlignment="1" applyProtection="1">
      <alignment horizontal="center" vertical="center"/>
      <protection locked="0"/>
    </xf>
    <xf numFmtId="20" fontId="20" fillId="0" borderId="8" xfId="0" applyNumberFormat="1" applyFont="1" applyBorder="1" applyAlignment="1" applyProtection="1">
      <alignment horizontal="center" vertical="center"/>
      <protection locked="0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168" fontId="20" fillId="0" borderId="0" xfId="0" applyNumberFormat="1" applyFont="1" applyAlignment="1">
      <alignment horizontal="right"/>
    </xf>
    <xf numFmtId="0" fontId="18" fillId="0" borderId="12" xfId="2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 vertical="center" indent="2"/>
      <protection locked="0"/>
    </xf>
    <xf numFmtId="3" fontId="5" fillId="0" borderId="0" xfId="10" applyNumberFormat="1" applyAlignment="1">
      <alignment horizontal="center" vertical="center"/>
    </xf>
    <xf numFmtId="3" fontId="5" fillId="0" borderId="0" xfId="38" applyNumberFormat="1" applyFont="1" applyAlignment="1">
      <alignment horizontal="center" vertical="center"/>
    </xf>
    <xf numFmtId="20" fontId="11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0" xfId="38" applyNumberFormat="1" applyFont="1" applyAlignment="1">
      <alignment horizontal="center" vertical="center" wrapText="1"/>
    </xf>
    <xf numFmtId="49" fontId="5" fillId="0" borderId="0" xfId="38" applyNumberFormat="1" applyFont="1" applyAlignment="1">
      <alignment horizontal="center" vertical="center" wrapText="1"/>
    </xf>
    <xf numFmtId="49" fontId="11" fillId="0" borderId="0" xfId="10" applyNumberFormat="1" applyFont="1" applyAlignment="1" applyProtection="1">
      <alignment horizontal="center" vertical="center"/>
      <protection locked="0"/>
    </xf>
    <xf numFmtId="20" fontId="11" fillId="0" borderId="4" xfId="0" applyNumberFormat="1" applyFont="1" applyBorder="1" applyAlignment="1" applyProtection="1">
      <alignment horizontal="center" vertical="center" wrapText="1"/>
      <protection locked="0"/>
    </xf>
    <xf numFmtId="3" fontId="5" fillId="0" borderId="0" xfId="10" applyNumberFormat="1" applyAlignment="1">
      <alignment horizontal="center" vertical="center" wrapText="1"/>
    </xf>
    <xf numFmtId="177" fontId="5" fillId="0" borderId="0" xfId="10" applyNumberFormat="1" applyAlignment="1">
      <alignment horizontal="center" vertical="center"/>
    </xf>
    <xf numFmtId="0" fontId="13" fillId="0" borderId="7" xfId="0" applyFont="1" applyBorder="1"/>
    <xf numFmtId="0" fontId="20" fillId="0" borderId="7" xfId="0" applyFont="1" applyBorder="1" applyAlignment="1" applyProtection="1">
      <alignment horizontal="center" vertical="center"/>
      <protection locked="0"/>
    </xf>
    <xf numFmtId="176" fontId="5" fillId="0" borderId="8" xfId="38" applyNumberFormat="1" applyFont="1" applyBorder="1" applyAlignment="1">
      <alignment horizontal="center" vertical="center" wrapText="1"/>
    </xf>
    <xf numFmtId="0" fontId="18" fillId="0" borderId="12" xfId="2" applyFont="1" applyBorder="1" applyProtection="1">
      <protection locked="0"/>
    </xf>
    <xf numFmtId="0" fontId="11" fillId="0" borderId="12" xfId="0" applyFont="1" applyBorder="1" applyAlignment="1" applyProtection="1">
      <alignment horizontal="left" vertical="center" wrapText="1" indent="2"/>
      <protection locked="0"/>
    </xf>
    <xf numFmtId="0" fontId="11" fillId="0" borderId="12" xfId="2" applyFont="1" applyBorder="1" applyAlignment="1" applyProtection="1">
      <alignment horizontal="left" indent="2"/>
      <protection locked="0"/>
    </xf>
    <xf numFmtId="0" fontId="11" fillId="0" borderId="7" xfId="2" applyFont="1" applyBorder="1" applyAlignment="1" applyProtection="1">
      <alignment horizontal="center" vertical="center" wrapText="1"/>
      <protection locked="0"/>
    </xf>
    <xf numFmtId="49" fontId="11" fillId="0" borderId="8" xfId="36" applyNumberFormat="1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>
      <alignment horizontal="left" vertical="center" indent="2"/>
    </xf>
    <xf numFmtId="0" fontId="16" fillId="0" borderId="0" xfId="0" applyFont="1" applyAlignment="1">
      <alignment horizontal="left" vertical="center" indent="2"/>
    </xf>
    <xf numFmtId="0" fontId="38" fillId="0" borderId="0" xfId="7" applyFont="1" applyBorder="1" applyAlignment="1" applyProtection="1">
      <alignment horizontal="right" vertical="center" wrapText="1"/>
      <protection locked="0"/>
    </xf>
    <xf numFmtId="0" fontId="38" fillId="0" borderId="8" xfId="7" applyFont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>
      <alignment horizontal="left" vertical="center" indent="2"/>
    </xf>
    <xf numFmtId="0" fontId="39" fillId="0" borderId="9" xfId="2" applyFont="1" applyBorder="1" applyProtection="1">
      <protection locked="0"/>
    </xf>
    <xf numFmtId="4" fontId="20" fillId="0" borderId="6" xfId="0" applyNumberFormat="1" applyFont="1" applyBorder="1"/>
    <xf numFmtId="4" fontId="20" fillId="0" borderId="7" xfId="0" applyNumberFormat="1" applyFont="1" applyBorder="1"/>
    <xf numFmtId="4" fontId="20" fillId="0" borderId="0" xfId="0" applyNumberFormat="1" applyFont="1" applyBorder="1"/>
    <xf numFmtId="4" fontId="20" fillId="0" borderId="8" xfId="0" applyNumberFormat="1" applyFont="1" applyBorder="1"/>
    <xf numFmtId="168" fontId="33" fillId="0" borderId="0" xfId="0" applyNumberFormat="1" applyFont="1" applyFill="1" applyBorder="1" applyAlignment="1">
      <alignment horizontal="right"/>
    </xf>
    <xf numFmtId="168" fontId="33" fillId="0" borderId="8" xfId="0" applyNumberFormat="1" applyFont="1" applyFill="1" applyBorder="1" applyAlignment="1">
      <alignment horizontal="right"/>
    </xf>
    <xf numFmtId="0" fontId="18" fillId="0" borderId="3" xfId="2" quotePrefix="1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7" fillId="0" borderId="8" xfId="2" applyFont="1" applyFill="1" applyBorder="1" applyProtection="1">
      <protection locked="0"/>
    </xf>
    <xf numFmtId="0" fontId="0" fillId="0" borderId="9" xfId="0" applyBorder="1"/>
    <xf numFmtId="0" fontId="0" fillId="0" borderId="0" xfId="0" applyBorder="1"/>
    <xf numFmtId="3" fontId="7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173" fontId="7" fillId="0" borderId="0" xfId="0" applyNumberFormat="1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/>
    </xf>
    <xf numFmtId="0" fontId="20" fillId="0" borderId="9" xfId="0" applyFont="1" applyBorder="1" applyProtection="1">
      <protection locked="0"/>
    </xf>
    <xf numFmtId="3" fontId="7" fillId="0" borderId="0" xfId="10" applyNumberFormat="1" applyFont="1" applyAlignment="1">
      <alignment horizontal="center" vertical="center"/>
    </xf>
    <xf numFmtId="3" fontId="7" fillId="0" borderId="0" xfId="10" applyNumberFormat="1" applyFont="1" applyAlignment="1">
      <alignment horizontal="center" vertical="center" wrapText="1"/>
    </xf>
    <xf numFmtId="168" fontId="7" fillId="0" borderId="0" xfId="10" applyNumberFormat="1" applyFont="1" applyAlignment="1">
      <alignment horizontal="center" vertical="center"/>
    </xf>
    <xf numFmtId="0" fontId="25" fillId="0" borderId="9" xfId="0" applyFont="1" applyFill="1" applyBorder="1" applyProtection="1">
      <protection locked="0"/>
    </xf>
    <xf numFmtId="0" fontId="0" fillId="0" borderId="4" xfId="0" applyBorder="1" applyProtection="1">
      <protection locked="0"/>
    </xf>
    <xf numFmtId="49" fontId="7" fillId="0" borderId="0" xfId="10" applyNumberFormat="1" applyFont="1" applyAlignment="1">
      <alignment horizontal="center" vertical="center"/>
    </xf>
    <xf numFmtId="0" fontId="13" fillId="0" borderId="9" xfId="0" applyFont="1" applyBorder="1"/>
    <xf numFmtId="0" fontId="7" fillId="0" borderId="12" xfId="2" applyFont="1" applyBorder="1" applyProtection="1">
      <protection locked="0"/>
    </xf>
    <xf numFmtId="20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3" fontId="7" fillId="0" borderId="9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center"/>
      <protection locked="0"/>
    </xf>
    <xf numFmtId="178" fontId="20" fillId="0" borderId="0" xfId="0" applyNumberFormat="1" applyFont="1"/>
    <xf numFmtId="20" fontId="11" fillId="0" borderId="9" xfId="0" applyNumberFormat="1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wrapText="1"/>
      <protection locked="0"/>
    </xf>
    <xf numFmtId="0" fontId="20" fillId="0" borderId="9" xfId="0" applyFont="1" applyFill="1" applyBorder="1" applyProtection="1">
      <protection locked="0"/>
    </xf>
    <xf numFmtId="3" fontId="16" fillId="0" borderId="8" xfId="0" applyNumberFormat="1" applyFont="1" applyBorder="1" applyAlignment="1">
      <alignment horizontal="center" vertical="center"/>
    </xf>
    <xf numFmtId="3" fontId="11" fillId="0" borderId="8" xfId="5" applyNumberFormat="1" applyFont="1" applyBorder="1" applyAlignment="1" applyProtection="1">
      <alignment horizontal="center" vertical="center" wrapText="1"/>
      <protection locked="0"/>
    </xf>
    <xf numFmtId="168" fontId="20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5" fillId="0" borderId="8" xfId="0" applyFont="1" applyFill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18" fillId="0" borderId="0" xfId="2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center" vertical="center"/>
    </xf>
    <xf numFmtId="20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/>
      <protection locked="0"/>
    </xf>
    <xf numFmtId="3" fontId="11" fillId="0" borderId="0" xfId="0" applyNumberFormat="1" applyFont="1" applyBorder="1" applyAlignment="1">
      <alignment horizontal="center" vertical="center"/>
    </xf>
    <xf numFmtId="0" fontId="13" fillId="0" borderId="8" xfId="0" applyFont="1" applyBorder="1"/>
    <xf numFmtId="173" fontId="11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0" fontId="20" fillId="0" borderId="0" xfId="0" applyFont="1" applyFill="1" applyAlignment="1" applyProtection="1">
      <alignment horizontal="center" vertical="center" wrapText="1"/>
      <protection locked="0"/>
    </xf>
    <xf numFmtId="20" fontId="20" fillId="0" borderId="0" xfId="0" applyNumberFormat="1" applyFont="1" applyFill="1" applyAlignment="1" applyProtection="1">
      <alignment horizontal="center" vertical="center"/>
      <protection locked="0"/>
    </xf>
    <xf numFmtId="168" fontId="20" fillId="0" borderId="10" xfId="0" applyNumberFormat="1" applyFont="1" applyBorder="1" applyAlignment="1">
      <alignment horizontal="right" vertical="center"/>
    </xf>
    <xf numFmtId="168" fontId="20" fillId="0" borderId="6" xfId="0" applyNumberFormat="1" applyFont="1" applyBorder="1" applyAlignment="1">
      <alignment horizontal="right" vertical="center"/>
    </xf>
    <xf numFmtId="168" fontId="20" fillId="0" borderId="7" xfId="0" applyNumberFormat="1" applyFont="1" applyBorder="1" applyAlignment="1">
      <alignment horizontal="right" vertical="center"/>
    </xf>
    <xf numFmtId="168" fontId="20" fillId="0" borderId="9" xfId="0" applyNumberFormat="1" applyFont="1" applyBorder="1" applyAlignment="1">
      <alignment horizontal="right" vertical="center"/>
    </xf>
    <xf numFmtId="168" fontId="20" fillId="0" borderId="0" xfId="0" applyNumberFormat="1" applyFont="1" applyBorder="1" applyAlignment="1">
      <alignment horizontal="right" vertical="center"/>
    </xf>
    <xf numFmtId="168" fontId="20" fillId="0" borderId="8" xfId="0" applyNumberFormat="1" applyFont="1" applyBorder="1" applyAlignment="1">
      <alignment horizontal="right" vertical="center"/>
    </xf>
    <xf numFmtId="168" fontId="20" fillId="0" borderId="14" xfId="0" applyNumberFormat="1" applyFont="1" applyBorder="1" applyAlignment="1">
      <alignment horizontal="right" vertical="center"/>
    </xf>
    <xf numFmtId="168" fontId="20" fillId="0" borderId="4" xfId="0" applyNumberFormat="1" applyFont="1" applyBorder="1" applyAlignment="1">
      <alignment horizontal="right" vertical="center"/>
    </xf>
    <xf numFmtId="168" fontId="20" fillId="0" borderId="15" xfId="0" applyNumberFormat="1" applyFont="1" applyBorder="1" applyAlignment="1">
      <alignment horizontal="right" vertical="center"/>
    </xf>
    <xf numFmtId="0" fontId="2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3" fillId="0" borderId="4" xfId="0" applyFont="1" applyBorder="1"/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center" vertical="center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/>
    </xf>
    <xf numFmtId="0" fontId="22" fillId="0" borderId="5" xfId="0" applyNumberFormat="1" applyFont="1" applyFill="1" applyBorder="1" applyAlignment="1">
      <alignment horizontal="center"/>
    </xf>
    <xf numFmtId="0" fontId="6" fillId="4" borderId="0" xfId="2" applyFont="1" applyFill="1" applyAlignment="1" applyProtection="1">
      <alignment horizontal="left"/>
      <protection locked="0"/>
    </xf>
    <xf numFmtId="0" fontId="6" fillId="0" borderId="0" xfId="2" applyFont="1" applyFill="1" applyAlignment="1" applyProtection="1">
      <alignment horizontal="left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center"/>
      <protection locked="0"/>
    </xf>
    <xf numFmtId="0" fontId="18" fillId="0" borderId="5" xfId="0" applyNumberFormat="1" applyFont="1" applyFill="1" applyBorder="1" applyAlignment="1" applyProtection="1">
      <alignment horizontal="center"/>
      <protection locked="0"/>
    </xf>
    <xf numFmtId="0" fontId="22" fillId="0" borderId="2" xfId="0" applyNumberFormat="1" applyFont="1" applyFill="1" applyBorder="1" applyAlignment="1" applyProtection="1">
      <alignment horizontal="center"/>
      <protection locked="0"/>
    </xf>
    <xf numFmtId="0" fontId="22" fillId="0" borderId="5" xfId="0" applyNumberFormat="1" applyFont="1" applyFill="1" applyBorder="1" applyAlignment="1" applyProtection="1">
      <alignment horizontal="center"/>
      <protection locked="0"/>
    </xf>
    <xf numFmtId="0" fontId="18" fillId="0" borderId="3" xfId="0" applyNumberFormat="1" applyFont="1" applyFill="1" applyBorder="1" applyAlignment="1" applyProtection="1">
      <alignment horizontal="center"/>
      <protection locked="0"/>
    </xf>
    <xf numFmtId="0" fontId="21" fillId="0" borderId="2" xfId="0" applyNumberFormat="1" applyFont="1" applyFill="1" applyBorder="1" applyAlignment="1" applyProtection="1">
      <alignment horizontal="center"/>
      <protection locked="0"/>
    </xf>
    <xf numFmtId="0" fontId="21" fillId="0" borderId="5" xfId="0" applyNumberFormat="1" applyFont="1" applyFill="1" applyBorder="1" applyAlignment="1" applyProtection="1">
      <alignment horizontal="center"/>
      <protection locked="0"/>
    </xf>
    <xf numFmtId="0" fontId="6" fillId="3" borderId="0" xfId="2" applyFont="1" applyFill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18" fillId="0" borderId="9" xfId="2" applyFont="1" applyBorder="1" applyAlignment="1" applyProtection="1">
      <alignment horizontal="center" vertical="center"/>
      <protection locked="0"/>
    </xf>
    <xf numFmtId="0" fontId="18" fillId="0" borderId="0" xfId="2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18" fillId="0" borderId="2" xfId="2" applyFont="1" applyFill="1" applyBorder="1" applyAlignment="1" applyProtection="1">
      <alignment horizontal="center" vertical="center"/>
      <protection locked="0"/>
    </xf>
    <xf numFmtId="0" fontId="18" fillId="0" borderId="5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Alignment="1" applyProtection="1">
      <alignment horizontal="left" vertical="center" wrapText="1"/>
      <protection locked="0"/>
    </xf>
    <xf numFmtId="0" fontId="10" fillId="0" borderId="0" xfId="2" applyFont="1" applyFill="1" applyAlignment="1" applyProtection="1">
      <alignment horizontal="left" vertical="center"/>
      <protection locked="0"/>
    </xf>
    <xf numFmtId="0" fontId="23" fillId="0" borderId="2" xfId="0" applyNumberFormat="1" applyFont="1" applyFill="1" applyBorder="1" applyAlignment="1" applyProtection="1">
      <alignment horizontal="center"/>
      <protection locked="0"/>
    </xf>
    <xf numFmtId="0" fontId="23" fillId="0" borderId="5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10" fillId="2" borderId="0" xfId="2" applyFont="1" applyFill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2" applyFont="1" applyFill="1" applyBorder="1" applyAlignment="1" applyProtection="1">
      <alignment horizontal="center" vertical="center"/>
      <protection locked="0"/>
    </xf>
    <xf numFmtId="0" fontId="18" fillId="0" borderId="9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6" fillId="2" borderId="0" xfId="2" applyFont="1" applyFill="1" applyAlignment="1" applyProtection="1">
      <alignment horizontal="left" vertical="center"/>
      <protection locked="0"/>
    </xf>
    <xf numFmtId="0" fontId="18" fillId="0" borderId="2" xfId="2" applyFont="1" applyBorder="1" applyAlignment="1" applyProtection="1">
      <alignment horizontal="center" vertical="center"/>
      <protection locked="0"/>
    </xf>
    <xf numFmtId="0" fontId="18" fillId="0" borderId="5" xfId="2" applyFont="1" applyBorder="1" applyAlignment="1" applyProtection="1">
      <alignment horizontal="center" vertical="center"/>
      <protection locked="0"/>
    </xf>
    <xf numFmtId="0" fontId="18" fillId="0" borderId="3" xfId="2" applyFont="1" applyBorder="1" applyAlignment="1" applyProtection="1">
      <alignment horizontal="center" vertical="center"/>
      <protection locked="0"/>
    </xf>
    <xf numFmtId="0" fontId="22" fillId="0" borderId="10" xfId="0" applyNumberFormat="1" applyFont="1" applyFill="1" applyBorder="1" applyAlignment="1" applyProtection="1">
      <alignment horizontal="center"/>
      <protection locked="0"/>
    </xf>
    <xf numFmtId="0" fontId="22" fillId="0" borderId="6" xfId="0" applyNumberFormat="1" applyFont="1" applyFill="1" applyBorder="1" applyAlignment="1" applyProtection="1">
      <alignment horizont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5" xfId="0" applyFont="1" applyFill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1" fillId="0" borderId="6" xfId="2" applyFont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0" fillId="0" borderId="6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>
      <alignment horizontal="center" vertical="center"/>
    </xf>
    <xf numFmtId="20" fontId="20" fillId="0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20" fontId="20" fillId="0" borderId="0" xfId="0" applyNumberFormat="1" applyFont="1" applyBorder="1" applyAlignment="1" applyProtection="1">
      <alignment horizontal="center" vertical="center"/>
      <protection locked="0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20" fontId="15" fillId="0" borderId="0" xfId="0" applyNumberFormat="1" applyFont="1" applyBorder="1" applyAlignment="1" applyProtection="1">
      <alignment horizontal="center" vertical="center"/>
      <protection locked="0"/>
    </xf>
    <xf numFmtId="20" fontId="15" fillId="0" borderId="0" xfId="0" applyNumberFormat="1" applyFont="1" applyBorder="1" applyAlignment="1" applyProtection="1">
      <alignment horizontal="center" vertical="center" wrapText="1"/>
      <protection locked="0"/>
    </xf>
    <xf numFmtId="20" fontId="20" fillId="0" borderId="4" xfId="0" applyNumberFormat="1" applyFont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6" fillId="4" borderId="0" xfId="2" applyFont="1" applyFill="1" applyProtection="1">
      <protection locked="0"/>
    </xf>
    <xf numFmtId="0" fontId="6" fillId="4" borderId="0" xfId="2" applyFont="1" applyFill="1" applyAlignment="1" applyProtection="1">
      <alignment vertical="center"/>
      <protection locked="0"/>
    </xf>
    <xf numFmtId="0" fontId="6" fillId="0" borderId="1" xfId="2" applyFont="1" applyBorder="1" applyAlignment="1" applyProtection="1">
      <alignment vertical="center"/>
      <protection locked="0"/>
    </xf>
    <xf numFmtId="0" fontId="6" fillId="0" borderId="2" xfId="2" applyFont="1" applyBorder="1" applyAlignment="1" applyProtection="1">
      <alignment vertical="center"/>
      <protection locked="0"/>
    </xf>
    <xf numFmtId="0" fontId="6" fillId="4" borderId="0" xfId="2" applyFont="1" applyFill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4" xfId="2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</cellXfs>
  <cellStyles count="39">
    <cellStyle name="Comma 2" xfId="33" xr:uid="{00000000-0005-0000-0000-000000000000}"/>
    <cellStyle name="Comma_BIS Proposal Comp Tables - Aug05" xfId="36" xr:uid="{00000000-0005-0000-0000-000001000000}"/>
    <cellStyle name="Currency 2" xfId="35" xr:uid="{00000000-0005-0000-0000-000002000000}"/>
    <cellStyle name="Euro" xfId="22" xr:uid="{00000000-0005-0000-0000-000003000000}"/>
    <cellStyle name="Millares" xfId="37" builtinId="3"/>
    <cellStyle name="Millares 13 4" xfId="13" xr:uid="{00000000-0005-0000-0000-000004000000}"/>
    <cellStyle name="Millares 2 2 2" xfId="3" xr:uid="{00000000-0005-0000-0000-000005000000}"/>
    <cellStyle name="Millares 2 6" xfId="12" xr:uid="{00000000-0005-0000-0000-000006000000}"/>
    <cellStyle name="Millares 24" xfId="18" xr:uid="{00000000-0005-0000-0000-000007000000}"/>
    <cellStyle name="Millares 26" xfId="17" xr:uid="{00000000-0005-0000-0000-000008000000}"/>
    <cellStyle name="Millares 30" xfId="19" xr:uid="{00000000-0005-0000-0000-000009000000}"/>
    <cellStyle name="Millares 38" xfId="20" xr:uid="{00000000-0005-0000-0000-00000A000000}"/>
    <cellStyle name="Millares 47" xfId="23" xr:uid="{00000000-0005-0000-0000-00000B000000}"/>
    <cellStyle name="Millares 52" xfId="24" xr:uid="{00000000-0005-0000-0000-00000C000000}"/>
    <cellStyle name="Millares 53" xfId="26" xr:uid="{00000000-0005-0000-0000-00000D000000}"/>
    <cellStyle name="Millares 58" xfId="27" xr:uid="{00000000-0005-0000-0000-00000E000000}"/>
    <cellStyle name="Millares 60" xfId="28" xr:uid="{00000000-0005-0000-0000-00000F000000}"/>
    <cellStyle name="Millares 62" xfId="29" xr:uid="{00000000-0005-0000-0000-000010000000}"/>
    <cellStyle name="Millares 63" xfId="30" xr:uid="{00000000-0005-0000-0000-000011000000}"/>
    <cellStyle name="Millares 64" xfId="31" xr:uid="{00000000-0005-0000-0000-000012000000}"/>
    <cellStyle name="Millares 66 2" xfId="14" xr:uid="{00000000-0005-0000-0000-000013000000}"/>
    <cellStyle name="Millares 68 2" xfId="16" xr:uid="{00000000-0005-0000-0000-000014000000}"/>
    <cellStyle name="Moneda 2" xfId="15" xr:uid="{00000000-0005-0000-0000-000015000000}"/>
    <cellStyle name="Moneda 3" xfId="9" xr:uid="{00000000-0005-0000-0000-000016000000}"/>
    <cellStyle name="Normal" xfId="0" builtinId="0"/>
    <cellStyle name="Normal 10" xfId="10" xr:uid="{00000000-0005-0000-0000-000018000000}"/>
    <cellStyle name="Normal 16" xfId="4" xr:uid="{00000000-0005-0000-0000-000019000000}"/>
    <cellStyle name="Normal 2" xfId="2" xr:uid="{00000000-0005-0000-0000-00001A000000}"/>
    <cellStyle name="Normal 2 10" xfId="32" xr:uid="{00000000-0005-0000-0000-00001B000000}"/>
    <cellStyle name="Normal 2 2" xfId="5" xr:uid="{00000000-0005-0000-0000-00001C000000}"/>
    <cellStyle name="Normal 2 2 2" xfId="7" xr:uid="{00000000-0005-0000-0000-00001D000000}"/>
    <cellStyle name="Normal 2 2 2 3" xfId="21" xr:uid="{00000000-0005-0000-0000-00001E000000}"/>
    <cellStyle name="Normal 2 5 2 2" xfId="11" xr:uid="{00000000-0005-0000-0000-00001F000000}"/>
    <cellStyle name="Normal 4 3" xfId="34" xr:uid="{00000000-0005-0000-0000-000020000000}"/>
    <cellStyle name="Normal 8" xfId="25" xr:uid="{00000000-0005-0000-0000-000021000000}"/>
    <cellStyle name="Normal 9" xfId="38" xr:uid="{D4051DCB-10B9-46A0-9204-2518B223D1F7}"/>
    <cellStyle name="Porcentaje" xfId="1" builtinId="5"/>
    <cellStyle name="Porcentaje 2" xfId="6" xr:uid="{00000000-0005-0000-0000-000023000000}"/>
    <cellStyle name="Vírgula 11" xfId="8" xr:uid="{00000000-0005-0000-0000-000024000000}"/>
  </cellStyles>
  <dxfs count="51"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B%20COUNTRY%20TABLES%202014-2020%20FINAL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RG"/>
      <sheetName val="BA"/>
      <sheetName val="BO"/>
      <sheetName val="BR"/>
      <sheetName val="CL"/>
      <sheetName val="CO"/>
      <sheetName val="CR"/>
      <sheetName val="CW"/>
      <sheetName val="EC"/>
      <sheetName val="SV"/>
      <sheetName val="GT"/>
      <sheetName val="HN"/>
      <sheetName val="JM"/>
      <sheetName val="PE"/>
      <sheetName val="PY"/>
      <sheetName val="RD"/>
      <sheetName val="TT"/>
      <sheetName val="Hoja1"/>
    </sheetNames>
    <sheetDataSet>
      <sheetData sheetId="0"/>
      <sheetData sheetId="1">
        <row r="6">
          <cell r="C6">
            <v>42.669499999999999</v>
          </cell>
          <cell r="D6">
            <v>43.131965999999998</v>
          </cell>
          <cell r="E6">
            <v>43.590367999999998</v>
          </cell>
          <cell r="F6">
            <v>44.044811000000003</v>
          </cell>
          <cell r="G6">
            <v>44.494501999999997</v>
          </cell>
          <cell r="H6">
            <v>44.938712000000002</v>
          </cell>
          <cell r="I6">
            <v>45.377000000000002</v>
          </cell>
        </row>
        <row r="7">
          <cell r="C7">
            <v>585893.82600561273</v>
          </cell>
          <cell r="D7">
            <v>503816.99346405227</v>
          </cell>
          <cell r="E7">
            <v>565532.80084793887</v>
          </cell>
          <cell r="F7">
            <v>624548.90221687208</v>
          </cell>
          <cell r="G7">
            <v>443805.56650259334</v>
          </cell>
          <cell r="H7">
            <v>420401.46923783288</v>
          </cell>
          <cell r="I7">
            <v>387652.77051129611</v>
          </cell>
        </row>
        <row r="9">
          <cell r="C9">
            <v>38.080676133661619</v>
          </cell>
          <cell r="D9">
            <v>26.538379377542178</v>
          </cell>
          <cell r="E9">
            <v>41.389467881690202</v>
          </cell>
          <cell r="F9">
            <v>27.570603572211816</v>
          </cell>
          <cell r="G9">
            <v>33.95385617444424</v>
          </cell>
          <cell r="H9">
            <v>51.11906778573443</v>
          </cell>
          <cell r="I9">
            <v>37.1</v>
          </cell>
        </row>
        <row r="11">
          <cell r="C11">
            <v>8.5519999999999996</v>
          </cell>
          <cell r="D11">
            <v>13.005000000000001</v>
          </cell>
          <cell r="E11">
            <v>15.850199999999999</v>
          </cell>
          <cell r="F11">
            <v>18.7742</v>
          </cell>
          <cell r="G11">
            <v>37.808300000000003</v>
          </cell>
          <cell r="H11">
            <v>59.895000000000003</v>
          </cell>
          <cell r="I11">
            <v>84.14</v>
          </cell>
        </row>
        <row r="12">
          <cell r="C12">
            <v>8.1188161157024865</v>
          </cell>
          <cell r="D12">
            <v>9.2689340163934446</v>
          </cell>
          <cell r="E12">
            <v>14.779439271255063</v>
          </cell>
          <cell r="F12">
            <v>16.566548373983739</v>
          </cell>
          <cell r="G12">
            <v>28.09371859504132</v>
          </cell>
          <cell r="H12">
            <v>48.242306995884796</v>
          </cell>
          <cell r="I12">
            <v>70.63</v>
          </cell>
        </row>
        <row r="20">
          <cell r="C20">
            <v>36925.478718428443</v>
          </cell>
          <cell r="D20">
            <v>32721.316801230292</v>
          </cell>
          <cell r="E20">
            <v>33287.361862941791</v>
          </cell>
          <cell r="F20">
            <v>37394.128910952262</v>
          </cell>
          <cell r="G20">
            <v>19591.417149144498</v>
          </cell>
          <cell r="H20">
            <v>16864.680223724852</v>
          </cell>
          <cell r="I20">
            <v>19462.819075350606</v>
          </cell>
        </row>
        <row r="25">
          <cell r="C25">
            <v>74938.017188961647</v>
          </cell>
          <cell r="D25">
            <v>61873.604844290647</v>
          </cell>
          <cell r="E25">
            <v>65229.943596926227</v>
          </cell>
          <cell r="F25">
            <v>66225.654035857719</v>
          </cell>
          <cell r="G25">
            <v>40064.01536170629</v>
          </cell>
          <cell r="H25">
            <v>32595.072794056265</v>
          </cell>
          <cell r="I25">
            <v>40361.919134775373</v>
          </cell>
        </row>
        <row r="39">
          <cell r="C39">
            <v>20212.114125350796</v>
          </cell>
          <cell r="D39">
            <v>34124.898109901347</v>
          </cell>
          <cell r="E39">
            <v>29868.960644029728</v>
          </cell>
          <cell r="F39">
            <v>24237.730502498107</v>
          </cell>
          <cell r="G39">
            <v>28683.304988587159</v>
          </cell>
          <cell r="H39">
            <v>21296.518908089154</v>
          </cell>
          <cell r="I39">
            <v>17687.283099595912</v>
          </cell>
        </row>
        <row r="47">
          <cell r="C47">
            <v>68.956618334892426</v>
          </cell>
          <cell r="D47">
            <v>38.346635909265665</v>
          </cell>
          <cell r="E47">
            <v>52.501671903193653</v>
          </cell>
          <cell r="F47">
            <v>47.834954352249369</v>
          </cell>
          <cell r="G47">
            <v>33.849154815212529</v>
          </cell>
          <cell r="H47">
            <v>27.295700809750393</v>
          </cell>
          <cell r="I47">
            <v>42.101247920133112</v>
          </cell>
        </row>
        <row r="103">
          <cell r="C103">
            <v>65</v>
          </cell>
          <cell r="D103">
            <v>62</v>
          </cell>
          <cell r="E103">
            <v>63</v>
          </cell>
          <cell r="F103">
            <v>62</v>
          </cell>
          <cell r="G103">
            <v>63</v>
          </cell>
          <cell r="H103">
            <v>63</v>
          </cell>
          <cell r="I103">
            <v>64</v>
          </cell>
        </row>
        <row r="104">
          <cell r="C104">
            <v>4320</v>
          </cell>
          <cell r="D104">
            <v>4382</v>
          </cell>
          <cell r="E104">
            <v>4467</v>
          </cell>
          <cell r="F104">
            <v>5252</v>
          </cell>
          <cell r="G104">
            <v>5140</v>
          </cell>
          <cell r="H104">
            <v>5132</v>
          </cell>
          <cell r="I104">
            <v>10793</v>
          </cell>
        </row>
        <row r="105">
          <cell r="C105">
            <v>38457081</v>
          </cell>
          <cell r="D105">
            <v>58239801</v>
          </cell>
          <cell r="E105">
            <v>67302728</v>
          </cell>
          <cell r="F105">
            <v>76153691</v>
          </cell>
          <cell r="G105">
            <v>81938992</v>
          </cell>
          <cell r="H105">
            <v>84229514</v>
          </cell>
          <cell r="I105">
            <v>100388937</v>
          </cell>
        </row>
        <row r="106">
          <cell r="C106">
            <v>44.371071094480826</v>
          </cell>
          <cell r="D106">
            <v>40.093933102652827</v>
          </cell>
          <cell r="E106">
            <v>50.538296046737585</v>
          </cell>
          <cell r="F106">
            <v>63.325233565211832</v>
          </cell>
          <cell r="G106">
            <v>47.38154849596517</v>
          </cell>
          <cell r="H106">
            <v>38.813345020452459</v>
          </cell>
          <cell r="I106">
            <v>44.627870216306157</v>
          </cell>
        </row>
        <row r="109">
          <cell r="C109">
            <v>16</v>
          </cell>
          <cell r="D109">
            <v>16</v>
          </cell>
          <cell r="E109">
            <v>15</v>
          </cell>
          <cell r="F109">
            <v>15</v>
          </cell>
          <cell r="G109">
            <v>15</v>
          </cell>
          <cell r="H109">
            <v>15</v>
          </cell>
          <cell r="I109">
            <v>15</v>
          </cell>
        </row>
        <row r="110">
          <cell r="C110">
            <v>81</v>
          </cell>
          <cell r="D110">
            <v>80</v>
          </cell>
          <cell r="E110">
            <v>83</v>
          </cell>
          <cell r="F110">
            <v>137</v>
          </cell>
          <cell r="G110">
            <v>138</v>
          </cell>
          <cell r="H110">
            <v>122</v>
          </cell>
          <cell r="I110">
            <v>127</v>
          </cell>
        </row>
        <row r="111">
          <cell r="C111">
            <v>163301</v>
          </cell>
          <cell r="D111">
            <v>222220</v>
          </cell>
          <cell r="E111">
            <v>280426</v>
          </cell>
          <cell r="F111">
            <v>353382</v>
          </cell>
          <cell r="G111">
            <v>557130</v>
          </cell>
          <cell r="H111">
            <v>593402</v>
          </cell>
          <cell r="I111">
            <v>1862471</v>
          </cell>
        </row>
        <row r="112">
          <cell r="C112">
            <v>3.827174929840973E-5</v>
          </cell>
          <cell r="D112">
            <v>7.6893502499038823E-5</v>
          </cell>
          <cell r="E112">
            <v>6.3090686552851077E-5</v>
          </cell>
          <cell r="F112">
            <v>1.065291730140299E-4</v>
          </cell>
          <cell r="G112">
            <v>1.0579687528928833E-4</v>
          </cell>
          <cell r="H112">
            <v>1.1360046748476501E-4</v>
          </cell>
          <cell r="I112">
            <v>6.8041000000000004E-3</v>
          </cell>
        </row>
        <row r="128">
          <cell r="C128">
            <v>36325292</v>
          </cell>
          <cell r="D128">
            <v>37854927</v>
          </cell>
          <cell r="E128">
            <v>41100750</v>
          </cell>
          <cell r="F128">
            <v>45213411</v>
          </cell>
          <cell r="G128">
            <v>48075098</v>
          </cell>
          <cell r="H128">
            <v>49269625</v>
          </cell>
          <cell r="I128">
            <v>56243888</v>
          </cell>
        </row>
        <row r="129">
          <cell r="C129">
            <v>36325292</v>
          </cell>
          <cell r="D129">
            <v>37854927</v>
          </cell>
          <cell r="E129">
            <v>41100750</v>
          </cell>
          <cell r="F129">
            <v>45213411</v>
          </cell>
          <cell r="G129">
            <v>48075098</v>
          </cell>
          <cell r="H129">
            <v>49269625</v>
          </cell>
          <cell r="I129">
            <v>56243888</v>
          </cell>
        </row>
        <row r="130">
          <cell r="C130">
            <v>572408</v>
          </cell>
          <cell r="D130">
            <v>574670</v>
          </cell>
          <cell r="E130">
            <v>583839</v>
          </cell>
          <cell r="F130">
            <v>567829</v>
          </cell>
          <cell r="G130">
            <v>676260</v>
          </cell>
          <cell r="H130">
            <v>115976</v>
          </cell>
          <cell r="I130">
            <v>127459</v>
          </cell>
        </row>
        <row r="131">
          <cell r="C131">
            <v>50335400</v>
          </cell>
          <cell r="D131">
            <v>54926426</v>
          </cell>
          <cell r="E131">
            <v>58554780</v>
          </cell>
          <cell r="F131">
            <v>60876330</v>
          </cell>
          <cell r="G131">
            <v>62456144</v>
          </cell>
          <cell r="H131">
            <v>60571817</v>
          </cell>
          <cell r="I131">
            <v>61011546</v>
          </cell>
        </row>
        <row r="132">
          <cell r="F132">
            <v>3055926</v>
          </cell>
          <cell r="G132">
            <v>4448013</v>
          </cell>
          <cell r="H132">
            <v>7290110</v>
          </cell>
          <cell r="I132">
            <v>5081029</v>
          </cell>
        </row>
        <row r="139">
          <cell r="C139">
            <v>13389</v>
          </cell>
          <cell r="D139">
            <v>13957</v>
          </cell>
          <cell r="E139">
            <v>14902</v>
          </cell>
          <cell r="F139">
            <v>15773</v>
          </cell>
          <cell r="G139">
            <v>16385</v>
          </cell>
          <cell r="H139">
            <v>16939</v>
          </cell>
          <cell r="I139">
            <v>16753</v>
          </cell>
        </row>
        <row r="145">
          <cell r="C145">
            <v>421691</v>
          </cell>
          <cell r="D145">
            <v>433283</v>
          </cell>
          <cell r="E145">
            <v>487192</v>
          </cell>
          <cell r="F145">
            <v>619810</v>
          </cell>
          <cell r="G145">
            <v>803793</v>
          </cell>
          <cell r="H145">
            <v>524699</v>
          </cell>
          <cell r="I145">
            <v>866636</v>
          </cell>
        </row>
        <row r="160">
          <cell r="C160">
            <v>122898.27899999999</v>
          </cell>
          <cell r="D160">
            <v>142622.856</v>
          </cell>
          <cell r="E160">
            <v>171285.93299999999</v>
          </cell>
          <cell r="F160">
            <v>211185.68599999999</v>
          </cell>
          <cell r="G160">
            <v>274339.18699999998</v>
          </cell>
          <cell r="H160">
            <v>374467</v>
          </cell>
          <cell r="I160">
            <v>659602.31599999999</v>
          </cell>
        </row>
        <row r="163">
          <cell r="C163">
            <v>42767.790999999997</v>
          </cell>
          <cell r="D163">
            <v>46792.08</v>
          </cell>
          <cell r="E163">
            <v>52718.481</v>
          </cell>
          <cell r="F163">
            <v>64589.764999999999</v>
          </cell>
          <cell r="G163">
            <v>79888.755999999994</v>
          </cell>
          <cell r="H163">
            <v>93838.116999999998</v>
          </cell>
          <cell r="I163">
            <v>107514.099</v>
          </cell>
        </row>
        <row r="164">
          <cell r="C164">
            <v>1127927.6839999999</v>
          </cell>
          <cell r="D164">
            <v>1269346.808</v>
          </cell>
          <cell r="E164">
            <v>1502885.149</v>
          </cell>
          <cell r="F164">
            <v>1622460.426</v>
          </cell>
          <cell r="G164">
            <v>1816183.6310000001</v>
          </cell>
          <cell r="H164">
            <v>2098279.4569999999</v>
          </cell>
          <cell r="I164">
            <v>2089810.5720000002</v>
          </cell>
        </row>
        <row r="165">
          <cell r="C165">
            <v>515806.52500000002</v>
          </cell>
          <cell r="D165">
            <v>587263.89099999995</v>
          </cell>
          <cell r="E165">
            <v>682858.46600000001</v>
          </cell>
          <cell r="F165">
            <v>749422.68599999999</v>
          </cell>
          <cell r="G165">
            <v>866194.69299999997</v>
          </cell>
          <cell r="H165">
            <v>1054729.2960000001</v>
          </cell>
          <cell r="I165">
            <v>1230031.79</v>
          </cell>
        </row>
        <row r="167">
          <cell r="C167">
            <v>612121.15899999999</v>
          </cell>
          <cell r="D167">
            <v>682082.91700000002</v>
          </cell>
          <cell r="E167">
            <v>802865.20299999998</v>
          </cell>
          <cell r="F167">
            <v>845835.61800000002</v>
          </cell>
          <cell r="G167">
            <v>911316.15300000005</v>
          </cell>
          <cell r="H167">
            <v>1039498.8130000001</v>
          </cell>
          <cell r="I167">
            <v>859778.78200000001</v>
          </cell>
        </row>
        <row r="168">
          <cell r="C168" t="str">
            <v>nap</v>
          </cell>
          <cell r="D168" t="str">
            <v>nap</v>
          </cell>
          <cell r="E168">
            <v>1951.338</v>
          </cell>
          <cell r="F168">
            <v>20848.904999999999</v>
          </cell>
          <cell r="G168">
            <v>39016.71</v>
          </cell>
          <cell r="H168">
            <v>94566.485000000001</v>
          </cell>
          <cell r="I168">
            <v>270458.41499999998</v>
          </cell>
        </row>
        <row r="169">
          <cell r="C169">
            <v>91361.764999999999</v>
          </cell>
          <cell r="D169">
            <v>89050.089000000007</v>
          </cell>
          <cell r="E169">
            <v>86306.274999999994</v>
          </cell>
          <cell r="F169">
            <v>85421.087</v>
          </cell>
          <cell r="G169">
            <v>83336.062000000005</v>
          </cell>
          <cell r="H169">
            <v>77487.157999999996</v>
          </cell>
          <cell r="I169">
            <v>56479.173999999999</v>
          </cell>
        </row>
        <row r="174">
          <cell r="C174">
            <v>1384955.5189999999</v>
          </cell>
          <cell r="D174">
            <v>1547811.8329999999</v>
          </cell>
          <cell r="E174">
            <v>1815147.176</v>
          </cell>
          <cell r="F174">
            <v>2004508.047</v>
          </cell>
          <cell r="G174">
            <v>2292770.7859999998</v>
          </cell>
          <cell r="H174">
            <v>2739029.1419999995</v>
          </cell>
          <cell r="I174">
            <v>3188213.6470000003</v>
          </cell>
        </row>
        <row r="191">
          <cell r="C191">
            <v>767200</v>
          </cell>
          <cell r="D191">
            <v>861544.97400000005</v>
          </cell>
          <cell r="E191">
            <v>947864.76500000001</v>
          </cell>
          <cell r="F191">
            <v>1034255.715</v>
          </cell>
          <cell r="G191">
            <v>1112585.8840000001</v>
          </cell>
          <cell r="H191">
            <v>1207348.5209999999</v>
          </cell>
          <cell r="I191">
            <v>1144178</v>
          </cell>
        </row>
        <row r="193">
          <cell r="C193">
            <v>959287.56700000004</v>
          </cell>
          <cell r="D193">
            <v>1079288.6399999999</v>
          </cell>
          <cell r="E193">
            <v>1243198.0360000001</v>
          </cell>
          <cell r="F193">
            <v>1364553.0279999999</v>
          </cell>
          <cell r="G193">
            <v>1722938.3430000001</v>
          </cell>
          <cell r="H193">
            <v>1769016.2590000001</v>
          </cell>
          <cell r="I193">
            <v>1785183</v>
          </cell>
        </row>
        <row r="201">
          <cell r="C201">
            <v>2492</v>
          </cell>
          <cell r="D201">
            <v>2029.327</v>
          </cell>
          <cell r="E201">
            <v>3446.7640000000001</v>
          </cell>
          <cell r="F201">
            <v>3675.741</v>
          </cell>
          <cell r="G201">
            <v>3191.6619999999998</v>
          </cell>
          <cell r="H201">
            <v>3006.172</v>
          </cell>
          <cell r="I201">
            <v>1194</v>
          </cell>
        </row>
        <row r="211">
          <cell r="C211">
            <v>105</v>
          </cell>
          <cell r="D211">
            <v>151.99799999999999</v>
          </cell>
          <cell r="E211">
            <v>1354.999</v>
          </cell>
          <cell r="F211">
            <v>2248.8589999999999</v>
          </cell>
          <cell r="G211">
            <v>1912.4829999999999</v>
          </cell>
          <cell r="H211">
            <v>1089.1369999999999</v>
          </cell>
          <cell r="I211">
            <v>191</v>
          </cell>
        </row>
        <row r="213">
          <cell r="C213">
            <v>1948</v>
          </cell>
          <cell r="D213">
            <v>3415</v>
          </cell>
          <cell r="E213">
            <v>7694</v>
          </cell>
          <cell r="F213">
            <v>9778</v>
          </cell>
          <cell r="G213">
            <v>8582.48</v>
          </cell>
          <cell r="H213">
            <v>5841.2290000000003</v>
          </cell>
          <cell r="I213">
            <v>1484</v>
          </cell>
        </row>
        <row r="226">
          <cell r="C226">
            <v>956805.91268117633</v>
          </cell>
          <cell r="D226">
            <v>811544.07601136481</v>
          </cell>
          <cell r="E226">
            <v>971160.46138915606</v>
          </cell>
          <cell r="F226">
            <v>1090068.3212699457</v>
          </cell>
          <cell r="G226">
            <v>787293.05363370059</v>
          </cell>
          <cell r="H226">
            <v>789703.39906009368</v>
          </cell>
          <cell r="I226">
            <v>827608.97614911199</v>
          </cell>
        </row>
        <row r="229">
          <cell r="C229">
            <v>7401.2532351412565</v>
          </cell>
          <cell r="D229">
            <v>6840.3982532518257</v>
          </cell>
          <cell r="E229">
            <v>8495.1282813529178</v>
          </cell>
          <cell r="F229">
            <v>11131.363709295203</v>
          </cell>
          <cell r="G229">
            <v>8647.0784494872805</v>
          </cell>
          <cell r="H229">
            <v>8958.0194842198853</v>
          </cell>
          <cell r="I229">
            <v>9065.5759505713086</v>
          </cell>
        </row>
        <row r="230">
          <cell r="C230">
            <v>60292.008303428076</v>
          </cell>
          <cell r="D230">
            <v>55298.140822834292</v>
          </cell>
          <cell r="E230">
            <v>67582.483394506067</v>
          </cell>
          <cell r="F230">
            <v>76389.976723745771</v>
          </cell>
          <cell r="G230">
            <v>52969.235256143227</v>
          </cell>
          <cell r="H230">
            <v>51879.054562150428</v>
          </cell>
          <cell r="I230">
            <v>51646.462157723203</v>
          </cell>
        </row>
        <row r="231">
          <cell r="C231">
            <v>20112.847047480027</v>
          </cell>
          <cell r="D231">
            <v>17887.948282068432</v>
          </cell>
          <cell r="E231">
            <v>20605.927406955117</v>
          </cell>
          <cell r="F231">
            <v>24250.182592017765</v>
          </cell>
          <cell r="G231">
            <v>17358.221409539703</v>
          </cell>
          <cell r="H231">
            <v>17860.368315662909</v>
          </cell>
          <cell r="I231">
            <v>22551.834263237699</v>
          </cell>
        </row>
        <row r="233">
          <cell r="C233">
            <v>40179.161255948049</v>
          </cell>
          <cell r="D233">
            <v>37410.192540765856</v>
          </cell>
          <cell r="E233">
            <v>45954.885185969142</v>
          </cell>
          <cell r="F233">
            <v>50457.236036973773</v>
          </cell>
          <cell r="G233">
            <v>33937.196807936882</v>
          </cell>
          <cell r="H233">
            <v>33782.791009795139</v>
          </cell>
          <cell r="I233">
            <v>29094.6278944855</v>
          </cell>
        </row>
        <row r="234">
          <cell r="E234">
            <v>89.678234021652742</v>
          </cell>
          <cell r="F234">
            <v>635.13991254285656</v>
          </cell>
          <cell r="G234">
            <v>720.27763334022677</v>
          </cell>
          <cell r="H234">
            <v>1858.8515591960263</v>
          </cell>
          <cell r="I234">
            <v>4902.0756101412053</v>
          </cell>
        </row>
        <row r="235">
          <cell r="C235">
            <v>237892.76821232866</v>
          </cell>
          <cell r="D235">
            <v>181152.09247474739</v>
          </cell>
          <cell r="E235">
            <v>181114.37867024075</v>
          </cell>
          <cell r="F235">
            <v>187462.16667394401</v>
          </cell>
          <cell r="G235">
            <v>116176.89614472377</v>
          </cell>
          <cell r="H235">
            <v>97146.780616078133</v>
          </cell>
          <cell r="I235">
            <v>51782.827751366771</v>
          </cell>
        </row>
        <row r="240">
          <cell r="C240">
            <v>1262391.9424320743</v>
          </cell>
          <cell r="D240">
            <v>1054834.7075621984</v>
          </cell>
          <cell r="E240">
            <v>1228442.1299692774</v>
          </cell>
          <cell r="F240">
            <v>1365688.8631167647</v>
          </cell>
          <cell r="G240">
            <v>965807.84660794435</v>
          </cell>
          <cell r="H240">
            <v>951180.033043092</v>
          </cell>
          <cell r="I240">
            <v>965861.54510120314</v>
          </cell>
        </row>
        <row r="257">
          <cell r="C257">
            <v>103949.5152954301</v>
          </cell>
          <cell r="D257">
            <v>85695.999982775858</v>
          </cell>
          <cell r="E257">
            <v>89721.935090474581</v>
          </cell>
          <cell r="F257">
            <v>96297.392237645283</v>
          </cell>
          <cell r="G257">
            <v>57723.619717640286</v>
          </cell>
          <cell r="H257">
            <v>49422.245525920356</v>
          </cell>
          <cell r="I257">
            <v>58691.728072260521</v>
          </cell>
        </row>
        <row r="259">
          <cell r="C259">
            <v>49469.993346034542</v>
          </cell>
          <cell r="D259">
            <v>45081.87972847213</v>
          </cell>
          <cell r="E259">
            <v>53010.104896099736</v>
          </cell>
          <cell r="F259">
            <v>60481.840839398057</v>
          </cell>
          <cell r="G259">
            <v>42518.009136687971</v>
          </cell>
          <cell r="H259">
            <v>38959.541491944234</v>
          </cell>
          <cell r="I259">
            <v>40433.384834799144</v>
          </cell>
        </row>
        <row r="267">
          <cell r="C267">
            <v>284.15472984270014</v>
          </cell>
          <cell r="D267">
            <v>156.47436447520184</v>
          </cell>
          <cell r="E267">
            <v>344.27711511526672</v>
          </cell>
          <cell r="F267">
            <v>355.19913764634441</v>
          </cell>
          <cell r="G267">
            <v>220.70476152326339</v>
          </cell>
          <cell r="H267">
            <v>188.08358522414221</v>
          </cell>
          <cell r="I267">
            <v>65.806988352745421</v>
          </cell>
        </row>
        <row r="277">
          <cell r="C277">
            <v>5.4509207092899903</v>
          </cell>
          <cell r="D277">
            <v>4.6711110841983849</v>
          </cell>
          <cell r="E277">
            <v>65.051686113739891</v>
          </cell>
          <cell r="F277">
            <v>134.04478096200324</v>
          </cell>
          <cell r="G277">
            <v>119.79846623099391</v>
          </cell>
          <cell r="H277">
            <v>56.946409065865261</v>
          </cell>
          <cell r="I277">
            <v>19.034018461711682</v>
          </cell>
        </row>
        <row r="279">
          <cell r="C279">
            <v>164.27792685443728</v>
          </cell>
          <cell r="D279">
            <v>233.73995770857363</v>
          </cell>
          <cell r="E279">
            <v>338.5590916833857</v>
          </cell>
          <cell r="F279">
            <v>431.79598093464205</v>
          </cell>
          <cell r="G279">
            <v>340.91902383900322</v>
          </cell>
          <cell r="H279">
            <v>177.72284876867849</v>
          </cell>
          <cell r="I279">
            <v>50.137591295209731</v>
          </cell>
        </row>
      </sheetData>
      <sheetData sheetId="2">
        <row r="6">
          <cell r="C6">
            <v>365.92</v>
          </cell>
          <cell r="D6">
            <v>369.67</v>
          </cell>
          <cell r="E6">
            <v>373.48</v>
          </cell>
          <cell r="F6">
            <v>377.36</v>
          </cell>
          <cell r="G6">
            <v>381.32</v>
          </cell>
          <cell r="H6">
            <v>385.34</v>
          </cell>
          <cell r="I6">
            <v>389.41</v>
          </cell>
        </row>
        <row r="7">
          <cell r="C7">
            <v>11111.6</v>
          </cell>
          <cell r="D7">
            <v>11710.8</v>
          </cell>
          <cell r="E7">
            <v>11992.59</v>
          </cell>
          <cell r="F7">
            <v>12359.75</v>
          </cell>
          <cell r="G7">
            <v>12837.85</v>
          </cell>
          <cell r="H7">
            <v>13164.43</v>
          </cell>
          <cell r="I7">
            <v>9907.5</v>
          </cell>
        </row>
        <row r="9">
          <cell r="C9">
            <v>100.13</v>
          </cell>
          <cell r="D9">
            <v>102.01</v>
          </cell>
          <cell r="E9">
            <v>101.66</v>
          </cell>
          <cell r="F9">
            <v>103.2</v>
          </cell>
          <cell r="G9">
            <v>105.54</v>
          </cell>
          <cell r="H9">
            <v>108.17</v>
          </cell>
          <cell r="I9">
            <v>108.21</v>
          </cell>
        </row>
        <row r="11"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</row>
        <row r="12"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</row>
        <row r="39">
          <cell r="C39">
            <v>1164.5810000000001</v>
          </cell>
          <cell r="D39">
            <v>721.76900000000001</v>
          </cell>
          <cell r="E39">
            <v>1075.5630000000001</v>
          </cell>
          <cell r="F39">
            <v>1156.0819999999999</v>
          </cell>
          <cell r="G39">
            <v>933.54499999999996</v>
          </cell>
          <cell r="H39">
            <v>1311.0719999999999</v>
          </cell>
          <cell r="I39">
            <v>1725.4579999999999</v>
          </cell>
        </row>
        <row r="93">
          <cell r="C93">
            <v>7</v>
          </cell>
          <cell r="D93">
            <v>7</v>
          </cell>
          <cell r="E93">
            <v>7</v>
          </cell>
          <cell r="F93">
            <v>7</v>
          </cell>
          <cell r="G93">
            <v>7</v>
          </cell>
          <cell r="H93">
            <v>7</v>
          </cell>
          <cell r="I93">
            <v>7</v>
          </cell>
        </row>
        <row r="94">
          <cell r="C94">
            <v>86</v>
          </cell>
          <cell r="D94">
            <v>76</v>
          </cell>
          <cell r="E94">
            <v>78</v>
          </cell>
          <cell r="F94">
            <v>74</v>
          </cell>
          <cell r="G94">
            <v>71</v>
          </cell>
          <cell r="H94">
            <v>66</v>
          </cell>
          <cell r="I94">
            <v>68</v>
          </cell>
        </row>
        <row r="95">
          <cell r="C95">
            <v>388110</v>
          </cell>
          <cell r="D95">
            <v>385421</v>
          </cell>
          <cell r="E95">
            <v>393101</v>
          </cell>
          <cell r="F95">
            <v>394225</v>
          </cell>
          <cell r="G95">
            <v>408055</v>
          </cell>
          <cell r="H95">
            <v>425379</v>
          </cell>
          <cell r="I95">
            <v>426669</v>
          </cell>
        </row>
        <row r="96">
          <cell r="C96">
            <v>6.112393</v>
          </cell>
          <cell r="D96">
            <v>6.1862599999999999</v>
          </cell>
          <cell r="E96">
            <v>6.50807</v>
          </cell>
          <cell r="F96">
            <v>6.6448660000000004</v>
          </cell>
          <cell r="G96">
            <v>6.5077949999999998</v>
          </cell>
          <cell r="H96">
            <v>7.1379999999999999</v>
          </cell>
          <cell r="I96">
            <v>7.3689999999999998</v>
          </cell>
        </row>
        <row r="119">
          <cell r="C119">
            <v>104203</v>
          </cell>
          <cell r="D119">
            <v>102106</v>
          </cell>
          <cell r="E119">
            <v>99398</v>
          </cell>
          <cell r="F119">
            <v>96139</v>
          </cell>
          <cell r="G119">
            <v>95765</v>
          </cell>
          <cell r="H119">
            <v>92556</v>
          </cell>
          <cell r="I119">
            <v>90093</v>
          </cell>
        </row>
        <row r="129">
          <cell r="C129">
            <v>334</v>
          </cell>
          <cell r="D129">
            <v>345</v>
          </cell>
          <cell r="E129">
            <v>402</v>
          </cell>
          <cell r="F129">
            <v>362</v>
          </cell>
          <cell r="G129">
            <v>382</v>
          </cell>
          <cell r="H129">
            <v>385</v>
          </cell>
          <cell r="I129">
            <v>381</v>
          </cell>
        </row>
        <row r="134">
          <cell r="C134">
            <v>4908</v>
          </cell>
          <cell r="D134">
            <v>8853</v>
          </cell>
          <cell r="E134">
            <v>9146</v>
          </cell>
          <cell r="F134">
            <v>11306</v>
          </cell>
          <cell r="G134">
            <v>10616</v>
          </cell>
          <cell r="H134">
            <v>14892</v>
          </cell>
          <cell r="I134">
            <v>15696</v>
          </cell>
        </row>
        <row r="149">
          <cell r="C149">
            <v>1455.5440000000001</v>
          </cell>
          <cell r="D149">
            <v>1627.614</v>
          </cell>
          <cell r="E149">
            <v>2002.357</v>
          </cell>
          <cell r="F149">
            <v>2218.4229999999998</v>
          </cell>
          <cell r="G149">
            <v>2394.92</v>
          </cell>
          <cell r="H149">
            <v>2594.4540000000002</v>
          </cell>
          <cell r="I149">
            <v>2259.0279999999998</v>
          </cell>
        </row>
        <row r="152">
          <cell r="C152">
            <v>38.564</v>
          </cell>
          <cell r="D152">
            <v>66.034999999999997</v>
          </cell>
          <cell r="E152">
            <v>102.717</v>
          </cell>
          <cell r="F152">
            <v>97.475999999999999</v>
          </cell>
          <cell r="G152">
            <v>67.64</v>
          </cell>
          <cell r="H152">
            <v>51.424999999999997</v>
          </cell>
          <cell r="I152">
            <v>51.031999999999996</v>
          </cell>
        </row>
        <row r="153">
          <cell r="C153">
            <v>6259.34</v>
          </cell>
          <cell r="D153">
            <v>9717.4260000000013</v>
          </cell>
          <cell r="E153">
            <v>12226.932999999999</v>
          </cell>
          <cell r="F153">
            <v>14513.338</v>
          </cell>
          <cell r="G153">
            <v>17183.496999999999</v>
          </cell>
          <cell r="H153">
            <v>18306.847999999998</v>
          </cell>
          <cell r="I153">
            <v>14871.073</v>
          </cell>
        </row>
        <row r="154">
          <cell r="C154">
            <v>5348.1980000000003</v>
          </cell>
          <cell r="D154">
            <v>8319.6830000000009</v>
          </cell>
          <cell r="E154">
            <v>9556.4079999999994</v>
          </cell>
          <cell r="F154">
            <v>11358.813</v>
          </cell>
          <cell r="G154">
            <v>14005.29</v>
          </cell>
          <cell r="H154">
            <v>14998.677</v>
          </cell>
          <cell r="I154">
            <v>12437.2</v>
          </cell>
        </row>
        <row r="156">
          <cell r="C156">
            <v>911.14200000000005</v>
          </cell>
          <cell r="D156">
            <v>1397.7429999999999</v>
          </cell>
          <cell r="E156">
            <v>2670.5250000000001</v>
          </cell>
          <cell r="F156">
            <v>3154.5250000000001</v>
          </cell>
          <cell r="G156">
            <v>3178.2069999999999</v>
          </cell>
          <cell r="H156">
            <v>3308.1709999999998</v>
          </cell>
          <cell r="I156">
            <v>2433.873</v>
          </cell>
        </row>
        <row r="158">
          <cell r="C158">
            <v>4940.3539999999994</v>
          </cell>
          <cell r="D158">
            <v>4846.5770000000002</v>
          </cell>
          <cell r="E158">
            <v>7809.26</v>
          </cell>
          <cell r="F158">
            <v>5893.3329999999996</v>
          </cell>
          <cell r="G158">
            <v>5346.0070000000005</v>
          </cell>
          <cell r="H158">
            <v>5549.2620000000006</v>
          </cell>
          <cell r="I158">
            <v>3471.5769999999998</v>
          </cell>
        </row>
        <row r="163">
          <cell r="C163">
            <v>12693.802</v>
          </cell>
          <cell r="D163">
            <v>16257.652000000002</v>
          </cell>
          <cell r="E163">
            <v>22141.267</v>
          </cell>
          <cell r="F163">
            <v>22722.57</v>
          </cell>
          <cell r="G163">
            <v>24992.064000000002</v>
          </cell>
          <cell r="H163">
            <v>26501.989000000001</v>
          </cell>
          <cell r="I163">
            <v>20652.710000000003</v>
          </cell>
        </row>
        <row r="215">
          <cell r="C215">
            <v>6392.857</v>
          </cell>
          <cell r="D215">
            <v>6722.9250000000002</v>
          </cell>
          <cell r="E215">
            <v>8658.3529999999992</v>
          </cell>
          <cell r="F215">
            <v>12384.528</v>
          </cell>
          <cell r="G215">
            <v>14370.718999999999</v>
          </cell>
          <cell r="H215">
            <v>13837.616</v>
          </cell>
          <cell r="I215">
            <v>13063.120999999999</v>
          </cell>
        </row>
        <row r="218">
          <cell r="C218">
            <v>30.882000000000001</v>
          </cell>
          <cell r="D218">
            <v>335.952</v>
          </cell>
          <cell r="E218">
            <v>342.483</v>
          </cell>
          <cell r="F218">
            <v>368.23</v>
          </cell>
          <cell r="G218">
            <v>531.98199999999997</v>
          </cell>
          <cell r="H218">
            <v>550.46299999999997</v>
          </cell>
          <cell r="I218">
            <v>450.95299999999997</v>
          </cell>
        </row>
        <row r="219">
          <cell r="C219">
            <v>5975.308</v>
          </cell>
          <cell r="D219">
            <v>1209.7049999999999</v>
          </cell>
          <cell r="E219">
            <v>1454.828</v>
          </cell>
          <cell r="F219">
            <v>1634.798</v>
          </cell>
          <cell r="G219">
            <v>1676.7850000000001</v>
          </cell>
          <cell r="H219">
            <v>1898.183</v>
          </cell>
          <cell r="I219">
            <v>1750.7190000000001</v>
          </cell>
        </row>
        <row r="220">
          <cell r="C220">
            <v>5975.308</v>
          </cell>
          <cell r="D220">
            <v>1209.7049999999999</v>
          </cell>
          <cell r="E220">
            <v>1454.828</v>
          </cell>
          <cell r="F220">
            <v>1634.798</v>
          </cell>
          <cell r="G220">
            <v>1676.7850000000001</v>
          </cell>
          <cell r="H220">
            <v>1898.183</v>
          </cell>
          <cell r="I220">
            <v>1750.7190000000001</v>
          </cell>
        </row>
        <row r="222">
          <cell r="C222">
            <v>434.274</v>
          </cell>
          <cell r="D222">
            <v>584.90499999999997</v>
          </cell>
          <cell r="E222">
            <v>615.54300000000001</v>
          </cell>
          <cell r="F222">
            <v>791.78499999999997</v>
          </cell>
          <cell r="G222">
            <v>824.78899999999999</v>
          </cell>
          <cell r="H222">
            <v>888.327</v>
          </cell>
          <cell r="I222">
            <v>614.17600000000004</v>
          </cell>
        </row>
        <row r="224">
          <cell r="C224">
            <v>14954.624</v>
          </cell>
          <cell r="D224">
            <v>15010.151</v>
          </cell>
          <cell r="E224">
            <v>14383.895</v>
          </cell>
          <cell r="F224">
            <v>17104.094000000001</v>
          </cell>
          <cell r="G224">
            <v>23941.233</v>
          </cell>
          <cell r="H224">
            <v>23127.304999999997</v>
          </cell>
          <cell r="I224">
            <v>16682.66</v>
          </cell>
        </row>
        <row r="229">
          <cell r="C229">
            <v>27787.945</v>
          </cell>
          <cell r="D229">
            <v>23863.637999999999</v>
          </cell>
          <cell r="E229">
            <v>25455.101999999999</v>
          </cell>
          <cell r="F229">
            <v>32283.435000000001</v>
          </cell>
          <cell r="G229">
            <v>41345.508000000002</v>
          </cell>
          <cell r="H229">
            <v>40301.894</v>
          </cell>
          <cell r="I229">
            <v>32561.628999999997</v>
          </cell>
        </row>
      </sheetData>
      <sheetData sheetId="3">
        <row r="6">
          <cell r="C6">
            <v>10383.760002361872</v>
          </cell>
          <cell r="D6">
            <v>10566.738372670285</v>
          </cell>
          <cell r="E6">
            <v>10752.94111295577</v>
          </cell>
          <cell r="F6">
            <v>10942.425041746827</v>
          </cell>
          <cell r="G6">
            <v>11135.247978804826</v>
          </cell>
          <cell r="H6">
            <v>11331.468762767314</v>
          </cell>
          <cell r="I6">
            <v>11677.406000000001</v>
          </cell>
        </row>
        <row r="7">
          <cell r="C7">
            <v>33236.685009735993</v>
          </cell>
          <cell r="D7">
            <v>33240.724474427552</v>
          </cell>
          <cell r="E7">
            <v>34188.510501810386</v>
          </cell>
          <cell r="F7">
            <v>37782.028770040197</v>
          </cell>
          <cell r="G7">
            <v>40581.289679240523</v>
          </cell>
          <cell r="H7">
            <v>41193.44023323615</v>
          </cell>
          <cell r="I7">
            <v>38350</v>
          </cell>
        </row>
        <row r="9">
          <cell r="C9">
            <v>5.764602</v>
          </cell>
          <cell r="D9">
            <v>4.0610179999999998</v>
          </cell>
          <cell r="E9">
            <v>3.6245989999999999</v>
          </cell>
          <cell r="F9">
            <v>2.82239</v>
          </cell>
          <cell r="G9">
            <v>2.2714919999999998</v>
          </cell>
          <cell r="H9">
            <v>1.8392799844695329</v>
          </cell>
          <cell r="I9">
            <v>0.94743429196073314</v>
          </cell>
        </row>
        <row r="11">
          <cell r="C11">
            <v>6.86</v>
          </cell>
          <cell r="D11">
            <v>6.86</v>
          </cell>
          <cell r="E11">
            <v>6.86</v>
          </cell>
          <cell r="F11">
            <v>6.86</v>
          </cell>
          <cell r="G11">
            <v>6.86</v>
          </cell>
          <cell r="H11">
            <v>6.86</v>
          </cell>
          <cell r="I11">
            <v>6.86</v>
          </cell>
        </row>
        <row r="12">
          <cell r="C12">
            <v>6.86</v>
          </cell>
          <cell r="D12">
            <v>6.86</v>
          </cell>
          <cell r="E12">
            <v>6.86</v>
          </cell>
          <cell r="F12">
            <v>6.86</v>
          </cell>
          <cell r="G12">
            <v>6.86</v>
          </cell>
          <cell r="H12">
            <v>6.86</v>
          </cell>
          <cell r="I12">
            <v>6.86</v>
          </cell>
        </row>
        <row r="20">
          <cell r="C20">
            <v>5345.5679490364428</v>
          </cell>
          <cell r="D20">
            <v>5419.9084727142854</v>
          </cell>
          <cell r="E20">
            <v>5396.5147971064125</v>
          </cell>
          <cell r="F20">
            <v>5884.9597287638499</v>
          </cell>
          <cell r="G20">
            <v>6128.0530814927115</v>
          </cell>
          <cell r="H20">
            <v>6071.3892365830889</v>
          </cell>
          <cell r="I20">
            <v>6820.5517205043743</v>
          </cell>
        </row>
        <row r="25">
          <cell r="C25">
            <v>8447.0010603702613</v>
          </cell>
          <cell r="D25">
            <v>9010.9373989329433</v>
          </cell>
          <cell r="E25">
            <v>9156.2902219241969</v>
          </cell>
          <cell r="F25">
            <v>9685.7992099212825</v>
          </cell>
          <cell r="G25">
            <v>9974.5905606982469</v>
          </cell>
          <cell r="H25">
            <v>9587.5154708673454</v>
          </cell>
          <cell r="I25">
            <v>10803.183451577261</v>
          </cell>
        </row>
        <row r="39">
          <cell r="C39">
            <v>2237.3372832262276</v>
          </cell>
          <cell r="D39">
            <v>4117.7442426672878</v>
          </cell>
          <cell r="E39">
            <v>2933.0539358600581</v>
          </cell>
          <cell r="F39">
            <v>3143.4589084340992</v>
          </cell>
          <cell r="G39">
            <v>2925.7452739742503</v>
          </cell>
          <cell r="H39">
            <v>2513.6774975903554</v>
          </cell>
          <cell r="I39">
            <v>3446.1035245935745</v>
          </cell>
        </row>
        <row r="91">
          <cell r="C91">
            <v>17</v>
          </cell>
          <cell r="D91">
            <v>17</v>
          </cell>
          <cell r="E91">
            <v>17</v>
          </cell>
          <cell r="F91">
            <v>17</v>
          </cell>
          <cell r="G91">
            <v>17</v>
          </cell>
          <cell r="H91">
            <v>16</v>
          </cell>
          <cell r="I91">
            <v>16</v>
          </cell>
        </row>
        <row r="92">
          <cell r="C92">
            <v>1894</v>
          </cell>
          <cell r="D92">
            <v>1933</v>
          </cell>
          <cell r="E92">
            <v>2223</v>
          </cell>
          <cell r="F92">
            <v>2454</v>
          </cell>
          <cell r="G92">
            <v>2539</v>
          </cell>
          <cell r="H92">
            <v>3262</v>
          </cell>
          <cell r="I92">
            <v>3210</v>
          </cell>
        </row>
        <row r="93">
          <cell r="C93">
            <v>5870456</v>
          </cell>
          <cell r="D93">
            <v>6480221</v>
          </cell>
          <cell r="E93">
            <v>7081225</v>
          </cell>
          <cell r="F93">
            <v>7628917</v>
          </cell>
          <cell r="G93">
            <v>8140622</v>
          </cell>
          <cell r="H93">
            <v>8936503</v>
          </cell>
          <cell r="I93">
            <v>11486132</v>
          </cell>
        </row>
        <row r="94">
          <cell r="C94">
            <v>14.060349854227404</v>
          </cell>
          <cell r="D94">
            <v>16.425072886297375</v>
          </cell>
          <cell r="E94">
            <v>17.899999999999999</v>
          </cell>
          <cell r="F94">
            <v>19.794897959183672</v>
          </cell>
          <cell r="G94">
            <v>20.853352769679301</v>
          </cell>
          <cell r="H94">
            <v>23.077704997715742</v>
          </cell>
          <cell r="I94">
            <v>27.540425947521864</v>
          </cell>
        </row>
        <row r="97">
          <cell r="C97">
            <v>34</v>
          </cell>
          <cell r="D97">
            <v>34</v>
          </cell>
          <cell r="E97">
            <v>43</v>
          </cell>
          <cell r="F97">
            <v>44</v>
          </cell>
          <cell r="G97">
            <v>41</v>
          </cell>
          <cell r="H97">
            <v>42</v>
          </cell>
          <cell r="I97">
            <v>46</v>
          </cell>
        </row>
        <row r="98">
          <cell r="C98">
            <v>208</v>
          </cell>
          <cell r="D98">
            <v>238</v>
          </cell>
          <cell r="E98">
            <v>480</v>
          </cell>
          <cell r="F98">
            <v>531</v>
          </cell>
          <cell r="G98">
            <v>860</v>
          </cell>
          <cell r="H98">
            <v>684</v>
          </cell>
          <cell r="I98">
            <v>910</v>
          </cell>
        </row>
        <row r="99">
          <cell r="C99">
            <v>1977549</v>
          </cell>
          <cell r="D99">
            <v>2188762</v>
          </cell>
          <cell r="E99">
            <v>2370871</v>
          </cell>
          <cell r="F99">
            <v>2666419</v>
          </cell>
          <cell r="G99">
            <v>2913372</v>
          </cell>
          <cell r="H99">
            <v>3127196</v>
          </cell>
          <cell r="I99">
            <v>3311107</v>
          </cell>
        </row>
        <row r="100">
          <cell r="C100">
            <v>3.3593294460641401</v>
          </cell>
          <cell r="D100">
            <v>4.4381924198250733</v>
          </cell>
          <cell r="E100">
            <v>3.6029154518950439</v>
          </cell>
          <cell r="F100">
            <v>3.9153061224489796</v>
          </cell>
          <cell r="G100">
            <v>5.3005830903790088</v>
          </cell>
          <cell r="H100">
            <v>3.0794378594271135</v>
          </cell>
          <cell r="I100">
            <v>6.024596512631196</v>
          </cell>
        </row>
        <row r="103">
          <cell r="C103">
            <v>1</v>
          </cell>
          <cell r="D103">
            <v>3</v>
          </cell>
          <cell r="E103">
            <v>3</v>
          </cell>
          <cell r="F103">
            <v>4</v>
          </cell>
          <cell r="G103">
            <v>4</v>
          </cell>
          <cell r="H103">
            <v>4</v>
          </cell>
          <cell r="I103">
            <v>3</v>
          </cell>
        </row>
        <row r="104">
          <cell r="C104">
            <v>4.2734406020408164E-3</v>
          </cell>
          <cell r="D104">
            <v>3.7860365460655972E-2</v>
          </cell>
          <cell r="E104">
            <v>9.3089897338134039E-2</v>
          </cell>
          <cell r="F104">
            <v>0.13750080341051227</v>
          </cell>
          <cell r="G104">
            <v>0.18330758673621028</v>
          </cell>
          <cell r="H104">
            <v>0.21908479040182322</v>
          </cell>
          <cell r="I104">
            <v>0.33078204253425675</v>
          </cell>
        </row>
        <row r="114">
          <cell r="C114" t="str">
            <v>nap</v>
          </cell>
          <cell r="D114" t="str">
            <v>nap</v>
          </cell>
          <cell r="E114" t="str">
            <v>nap</v>
          </cell>
          <cell r="F114" t="str">
            <v>nap</v>
          </cell>
          <cell r="G114" t="str">
            <v>nap</v>
          </cell>
          <cell r="H114" t="str">
            <v>nap</v>
          </cell>
          <cell r="I114" t="str">
            <v>nap</v>
          </cell>
        </row>
        <row r="115">
          <cell r="C115">
            <v>2347861</v>
          </cell>
          <cell r="D115">
            <v>2691452</v>
          </cell>
          <cell r="E115">
            <v>3074779</v>
          </cell>
          <cell r="F115">
            <v>3632836</v>
          </cell>
          <cell r="G115">
            <v>4278515</v>
          </cell>
          <cell r="H115">
            <v>4259876</v>
          </cell>
          <cell r="I115">
            <v>5266838</v>
          </cell>
        </row>
        <row r="117">
          <cell r="C117">
            <v>107682</v>
          </cell>
          <cell r="D117">
            <v>120501</v>
          </cell>
          <cell r="E117">
            <v>136942</v>
          </cell>
          <cell r="F117">
            <v>177057</v>
          </cell>
          <cell r="G117">
            <v>209925</v>
          </cell>
          <cell r="H117">
            <v>245201</v>
          </cell>
          <cell r="I117">
            <v>251083</v>
          </cell>
        </row>
        <row r="118">
          <cell r="C118" t="str">
            <v>nap</v>
          </cell>
          <cell r="D118" t="str">
            <v>nap</v>
          </cell>
          <cell r="E118" t="str">
            <v>nap</v>
          </cell>
          <cell r="F118" t="str">
            <v>nap</v>
          </cell>
          <cell r="G118" t="str">
            <v>nap</v>
          </cell>
          <cell r="H118" t="str">
            <v>nap</v>
          </cell>
          <cell r="I118" t="str">
            <v>nap</v>
          </cell>
        </row>
        <row r="125">
          <cell r="C125">
            <v>2320</v>
          </cell>
          <cell r="D125">
            <v>2344</v>
          </cell>
          <cell r="E125">
            <v>2500</v>
          </cell>
          <cell r="F125">
            <v>2984</v>
          </cell>
          <cell r="G125">
            <v>3201</v>
          </cell>
          <cell r="H125">
            <v>3385</v>
          </cell>
          <cell r="I125">
            <v>3436</v>
          </cell>
        </row>
        <row r="131">
          <cell r="C131">
            <v>9724</v>
          </cell>
          <cell r="D131">
            <v>10846</v>
          </cell>
          <cell r="E131">
            <v>9512</v>
          </cell>
          <cell r="F131">
            <v>11076</v>
          </cell>
          <cell r="G131">
            <v>17443</v>
          </cell>
          <cell r="H131">
            <v>28400</v>
          </cell>
          <cell r="I131">
            <v>35687</v>
          </cell>
        </row>
        <row r="151">
          <cell r="C151">
            <v>9281.4339999999993</v>
          </cell>
          <cell r="D151">
            <v>10732.32361820076</v>
          </cell>
          <cell r="E151">
            <v>12157.577000000001</v>
          </cell>
          <cell r="F151">
            <v>16239.764999999999</v>
          </cell>
          <cell r="G151">
            <v>22437.49121</v>
          </cell>
          <cell r="H151">
            <v>32364.112999999998</v>
          </cell>
          <cell r="I151">
            <v>32132.206999999999</v>
          </cell>
        </row>
        <row r="152">
          <cell r="C152">
            <v>5293.2979999999998</v>
          </cell>
          <cell r="D152">
            <v>6402.11</v>
          </cell>
          <cell r="E152">
            <v>7357.79</v>
          </cell>
          <cell r="F152">
            <v>10401.491</v>
          </cell>
          <cell r="G152">
            <v>14611.831</v>
          </cell>
          <cell r="H152">
            <v>20700.297999999999</v>
          </cell>
          <cell r="I152">
            <v>23785.038</v>
          </cell>
        </row>
        <row r="154">
          <cell r="C154">
            <v>3988.136</v>
          </cell>
          <cell r="D154">
            <v>4330.2136182007598</v>
          </cell>
          <cell r="E154">
            <v>4799.7870000000003</v>
          </cell>
          <cell r="F154">
            <v>5838.2740000000003</v>
          </cell>
          <cell r="G154">
            <v>7825.66021</v>
          </cell>
          <cell r="H154">
            <v>11663.815000000001</v>
          </cell>
          <cell r="I154">
            <v>8347.1689999999999</v>
          </cell>
        </row>
        <row r="155">
          <cell r="C155">
            <v>1247.4559999999999</v>
          </cell>
          <cell r="D155">
            <v>22837.474999999999</v>
          </cell>
          <cell r="E155">
            <v>57637.277999999998</v>
          </cell>
          <cell r="F155">
            <v>69187.107000000004</v>
          </cell>
          <cell r="G155">
            <v>71765.491999999998</v>
          </cell>
          <cell r="H155">
            <v>60226.188000000002</v>
          </cell>
          <cell r="I155">
            <v>46771.398000000001</v>
          </cell>
        </row>
        <row r="156">
          <cell r="C156">
            <v>2116.4920000000002</v>
          </cell>
          <cell r="D156">
            <v>2034.64</v>
          </cell>
          <cell r="E156">
            <v>6077.1050000000005</v>
          </cell>
          <cell r="F156">
            <v>1857.4430000000002</v>
          </cell>
          <cell r="G156">
            <v>5601.3650000000007</v>
          </cell>
          <cell r="H156">
            <v>5213.9130000000005</v>
          </cell>
          <cell r="I156">
            <v>2919.049</v>
          </cell>
        </row>
        <row r="161">
          <cell r="C161">
            <v>12645.382</v>
          </cell>
          <cell r="D161">
            <v>35604.438618200758</v>
          </cell>
          <cell r="E161">
            <v>75871.959999999992</v>
          </cell>
          <cell r="F161">
            <v>87284.315000000002</v>
          </cell>
          <cell r="G161">
            <v>99804.348210000011</v>
          </cell>
          <cell r="H161">
            <v>97804.214000000007</v>
          </cell>
          <cell r="I161">
            <v>81822.653999999995</v>
          </cell>
        </row>
        <row r="168">
          <cell r="C168">
            <v>40230.190999999999</v>
          </cell>
          <cell r="D168">
            <v>48094.970999999998</v>
          </cell>
          <cell r="E168">
            <v>47457.431770000003</v>
          </cell>
          <cell r="F168">
            <v>50486.892999999996</v>
          </cell>
          <cell r="G168">
            <v>53467.974000000002</v>
          </cell>
          <cell r="H168">
            <v>57448.112999999998</v>
          </cell>
          <cell r="I168">
            <v>44543.923000000003</v>
          </cell>
        </row>
        <row r="180">
          <cell r="C180">
            <v>8956.3909999999996</v>
          </cell>
          <cell r="D180">
            <v>10425.067000000001</v>
          </cell>
          <cell r="E180">
            <v>12096.582999999999</v>
          </cell>
          <cell r="F180">
            <v>14446.658999999998</v>
          </cell>
          <cell r="G180">
            <v>18742.228000000003</v>
          </cell>
          <cell r="H180">
            <v>24483.497000000003</v>
          </cell>
          <cell r="I180">
            <v>22198.143</v>
          </cell>
        </row>
        <row r="181">
          <cell r="C181">
            <v>3835.0929999999998</v>
          </cell>
          <cell r="D181">
            <v>44879.900999999998</v>
          </cell>
          <cell r="E181">
            <v>109512.558</v>
          </cell>
          <cell r="F181">
            <v>138050.01800000001</v>
          </cell>
          <cell r="G181">
            <v>140429.53099999999</v>
          </cell>
          <cell r="H181">
            <v>117391.147</v>
          </cell>
          <cell r="I181">
            <v>89369.256999999998</v>
          </cell>
        </row>
        <row r="190">
          <cell r="E190">
            <v>4877.9160000000002</v>
          </cell>
          <cell r="F190">
            <v>4923.0370000000003</v>
          </cell>
          <cell r="G190">
            <v>5076.6409999999996</v>
          </cell>
          <cell r="H190">
            <v>4490.4830000000002</v>
          </cell>
          <cell r="I190">
            <v>859.95</v>
          </cell>
        </row>
        <row r="200">
          <cell r="E200">
            <v>7314.7060000000001</v>
          </cell>
          <cell r="F200">
            <v>11276.752</v>
          </cell>
          <cell r="G200">
            <v>9182.9599999999991</v>
          </cell>
          <cell r="H200">
            <v>10678.725</v>
          </cell>
          <cell r="I200">
            <v>16333.462</v>
          </cell>
        </row>
        <row r="217">
          <cell r="C217">
            <v>527.77252457453778</v>
          </cell>
          <cell r="D217">
            <v>577.04122411903666</v>
          </cell>
          <cell r="E217">
            <v>618.52277158716561</v>
          </cell>
          <cell r="F217">
            <v>755.21802695438566</v>
          </cell>
          <cell r="G217">
            <v>939.97893485338784</v>
          </cell>
          <cell r="H217">
            <v>1188.2934468112812</v>
          </cell>
          <cell r="I217">
            <v>1078.759919138254</v>
          </cell>
        </row>
        <row r="218">
          <cell r="C218">
            <v>212.53398767972348</v>
          </cell>
          <cell r="D218">
            <v>246.47922072173031</v>
          </cell>
          <cell r="E218">
            <v>278.10946234115852</v>
          </cell>
          <cell r="F218">
            <v>378.5842806194463</v>
          </cell>
          <cell r="G218">
            <v>489.39726116183675</v>
          </cell>
          <cell r="H218">
            <v>610.08230143813626</v>
          </cell>
          <cell r="I218">
            <v>661.281454071398</v>
          </cell>
        </row>
        <row r="220">
          <cell r="C220">
            <v>315.23853689481422</v>
          </cell>
          <cell r="D220">
            <v>330.5620033973064</v>
          </cell>
          <cell r="E220">
            <v>340.41330924600715</v>
          </cell>
          <cell r="F220">
            <v>376.63374633493936</v>
          </cell>
          <cell r="G220">
            <v>450.58167369155098</v>
          </cell>
          <cell r="H220">
            <v>578.21114537314509</v>
          </cell>
          <cell r="I220">
            <v>417.4784650668559</v>
          </cell>
        </row>
        <row r="221">
          <cell r="C221">
            <v>4.2734406020408162</v>
          </cell>
          <cell r="D221">
            <v>37.86036546065597</v>
          </cell>
          <cell r="E221">
            <v>93.089897338134037</v>
          </cell>
          <cell r="F221">
            <v>137.50080341051228</v>
          </cell>
          <cell r="G221">
            <v>183.30758673621025</v>
          </cell>
          <cell r="H221">
            <v>219.08479040182317</v>
          </cell>
          <cell r="I221">
            <v>330.78204253425673</v>
          </cell>
        </row>
        <row r="222">
          <cell r="C222">
            <v>35770.808200984189</v>
          </cell>
          <cell r="D222">
            <v>33730.021456472088</v>
          </cell>
          <cell r="E222">
            <v>32080.273026430317</v>
          </cell>
          <cell r="F222">
            <v>34292.971425996155</v>
          </cell>
          <cell r="G222">
            <v>30132.884457448967</v>
          </cell>
          <cell r="H222">
            <v>31609.540561047867</v>
          </cell>
          <cell r="I222">
            <v>19672.036246069689</v>
          </cell>
        </row>
        <row r="227">
          <cell r="C227">
            <v>36302.854166160767</v>
          </cell>
          <cell r="D227">
            <v>34344.923046051787</v>
          </cell>
          <cell r="E227">
            <v>32791.885695355617</v>
          </cell>
          <cell r="F227">
            <v>35185.690256361049</v>
          </cell>
          <cell r="G227">
            <v>31256.170979038565</v>
          </cell>
          <cell r="H227">
            <v>33016.918798260973</v>
          </cell>
          <cell r="I227">
            <v>21081.578207742197</v>
          </cell>
        </row>
        <row r="234">
          <cell r="C234">
            <v>2763.2849191777814</v>
          </cell>
          <cell r="D234">
            <v>3012.997696843036</v>
          </cell>
          <cell r="E234">
            <v>3189.2517436501371</v>
          </cell>
          <cell r="F234">
            <v>3474.31902761725</v>
          </cell>
          <cell r="G234">
            <v>3842.6368492153583</v>
          </cell>
          <cell r="H234">
            <v>4043.9729167971514</v>
          </cell>
          <cell r="I234">
            <v>3701.9149344198254</v>
          </cell>
        </row>
        <row r="246">
          <cell r="C246">
            <v>450.42448206997085</v>
          </cell>
          <cell r="D246">
            <v>508.44299300291539</v>
          </cell>
          <cell r="E246">
            <v>558.45928556851311</v>
          </cell>
          <cell r="F246">
            <v>651.1344950437317</v>
          </cell>
          <cell r="G246">
            <v>774.8129338466938</v>
          </cell>
          <cell r="H246">
            <v>922.76110386152322</v>
          </cell>
          <cell r="I246">
            <v>881.5703648416968</v>
          </cell>
        </row>
        <row r="247">
          <cell r="C247">
            <v>50.088746983542215</v>
          </cell>
          <cell r="D247">
            <v>155.06784807481063</v>
          </cell>
          <cell r="E247">
            <v>271.31267781284384</v>
          </cell>
          <cell r="F247">
            <v>352.84167283721933</v>
          </cell>
          <cell r="G247">
            <v>458.97328618287276</v>
          </cell>
          <cell r="H247">
            <v>554.4339825474018</v>
          </cell>
          <cell r="I247">
            <v>754.5294231354394</v>
          </cell>
        </row>
        <row r="256">
          <cell r="E256">
            <v>388.84643640050018</v>
          </cell>
          <cell r="F256">
            <v>384.16229533541821</v>
          </cell>
          <cell r="G256">
            <v>337.14163413427173</v>
          </cell>
          <cell r="H256">
            <v>251.61802198792836</v>
          </cell>
          <cell r="I256">
            <v>83.938089579981963</v>
          </cell>
        </row>
        <row r="266">
          <cell r="E266">
            <v>691.12985903603305</v>
          </cell>
          <cell r="F266">
            <v>792.09879024372435</v>
          </cell>
          <cell r="G266">
            <v>668.9179308468955</v>
          </cell>
          <cell r="H266">
            <v>613.85307369388545</v>
          </cell>
          <cell r="I266">
            <v>521.34157301484788</v>
          </cell>
        </row>
      </sheetData>
      <sheetData sheetId="4">
        <row r="6">
          <cell r="C6">
            <v>201717.541</v>
          </cell>
          <cell r="D6">
            <v>203475.68299999999</v>
          </cell>
          <cell r="E6">
            <v>205156.587</v>
          </cell>
          <cell r="F6">
            <v>206804.74100000001</v>
          </cell>
          <cell r="G6">
            <v>208494.9</v>
          </cell>
          <cell r="H6">
            <v>210147.125</v>
          </cell>
          <cell r="I6">
            <v>211755.69200000001</v>
          </cell>
        </row>
        <row r="7">
          <cell r="C7">
            <v>2175646.7886454333</v>
          </cell>
          <cell r="D7">
            <v>1535491.4464249129</v>
          </cell>
          <cell r="E7">
            <v>1923637.8141204626</v>
          </cell>
          <cell r="F7">
            <v>1990773.5792019321</v>
          </cell>
          <cell r="G7">
            <v>1807613.5542479611</v>
          </cell>
          <cell r="H7">
            <v>1837651.9149279257</v>
          </cell>
          <cell r="I7">
            <v>1433189.9571354897</v>
          </cell>
        </row>
        <row r="9">
          <cell r="C9">
            <v>6.41</v>
          </cell>
          <cell r="D9">
            <v>10.67</v>
          </cell>
          <cell r="E9">
            <v>6.29</v>
          </cell>
          <cell r="F9">
            <v>2.95</v>
          </cell>
          <cell r="G9">
            <v>3.75</v>
          </cell>
          <cell r="H9">
            <v>4.3099999999999996</v>
          </cell>
          <cell r="I9">
            <v>4.5199999999999996</v>
          </cell>
        </row>
        <row r="11">
          <cell r="C11">
            <v>2.6562000000000001</v>
          </cell>
          <cell r="D11">
            <v>3.9047999999999998</v>
          </cell>
          <cell r="E11">
            <v>3.2591000000000001</v>
          </cell>
          <cell r="F11">
            <v>3.3079999999999998</v>
          </cell>
          <cell r="G11">
            <v>3.8748</v>
          </cell>
          <cell r="H11">
            <v>4.0307000000000004</v>
          </cell>
          <cell r="I11">
            <v>5.1966999999999999</v>
          </cell>
        </row>
        <row r="12">
          <cell r="C12">
            <v>2.3546999999999998</v>
          </cell>
          <cell r="D12">
            <v>3.3386999999999998</v>
          </cell>
          <cell r="E12">
            <v>3.4832999999999998</v>
          </cell>
          <cell r="F12">
            <v>3.1924999999999999</v>
          </cell>
          <cell r="G12">
            <v>3.6558000000000002</v>
          </cell>
          <cell r="H12">
            <v>3.9460999999999999</v>
          </cell>
          <cell r="I12">
            <v>5.1577999999999999</v>
          </cell>
        </row>
        <row r="20">
          <cell r="C20">
            <v>67107.750169414896</v>
          </cell>
          <cell r="D20">
            <v>47449.39996926859</v>
          </cell>
          <cell r="E20">
            <v>58903.828664355176</v>
          </cell>
          <cell r="F20">
            <v>61641.365175332518</v>
          </cell>
          <cell r="G20">
            <v>56301.4008464953</v>
          </cell>
          <cell r="H20">
            <v>56642.554395018233</v>
          </cell>
          <cell r="I20">
            <v>59439.532395558723</v>
          </cell>
        </row>
        <row r="25">
          <cell r="C25">
            <v>136797.50583540395</v>
          </cell>
          <cell r="D25">
            <v>88921.478436795733</v>
          </cell>
          <cell r="E25">
            <v>111389.20131324598</v>
          </cell>
          <cell r="F25">
            <v>116033.72490931077</v>
          </cell>
          <cell r="G25">
            <v>105870.30014452359</v>
          </cell>
          <cell r="H25">
            <v>111077.92269332868</v>
          </cell>
          <cell r="I25">
            <v>123368.20424500165</v>
          </cell>
        </row>
        <row r="39">
          <cell r="C39">
            <v>17535.443490701</v>
          </cell>
          <cell r="D39">
            <v>9705.7393464453999</v>
          </cell>
          <cell r="E39">
            <v>12798.670122733269</v>
          </cell>
          <cell r="F39">
            <v>13321.907496977026</v>
          </cell>
          <cell r="G39">
            <v>10705.06864870445</v>
          </cell>
          <cell r="H39">
            <v>11263.960465924032</v>
          </cell>
          <cell r="I39">
            <v>12408.263513383494</v>
          </cell>
        </row>
        <row r="96">
          <cell r="C96">
            <v>152</v>
          </cell>
          <cell r="D96">
            <v>153</v>
          </cell>
          <cell r="E96">
            <v>154</v>
          </cell>
          <cell r="F96">
            <v>152</v>
          </cell>
          <cell r="G96">
            <v>151</v>
          </cell>
          <cell r="H96">
            <v>152</v>
          </cell>
          <cell r="I96">
            <v>157</v>
          </cell>
        </row>
        <row r="97">
          <cell r="C97">
            <v>33071</v>
          </cell>
          <cell r="D97">
            <v>32961</v>
          </cell>
          <cell r="E97">
            <v>33420</v>
          </cell>
          <cell r="F97">
            <v>31618</v>
          </cell>
          <cell r="G97">
            <v>27258</v>
          </cell>
          <cell r="H97">
            <v>26838</v>
          </cell>
          <cell r="I97">
            <v>25358</v>
          </cell>
        </row>
        <row r="99">
          <cell r="C99">
            <v>64.925608011444922</v>
          </cell>
          <cell r="D99">
            <v>37.93343064945708</v>
          </cell>
          <cell r="E99">
            <v>47.49451075450277</v>
          </cell>
          <cell r="F99">
            <v>48.195235792019353</v>
          </cell>
          <cell r="G99">
            <v>42.65786827707236</v>
          </cell>
          <cell r="H99">
            <v>46.247302205572225</v>
          </cell>
          <cell r="I99">
            <v>52.022052456366545</v>
          </cell>
        </row>
        <row r="102">
          <cell r="C102">
            <v>1163</v>
          </cell>
          <cell r="D102">
            <v>1113</v>
          </cell>
          <cell r="E102">
            <v>1078</v>
          </cell>
          <cell r="F102">
            <v>1004</v>
          </cell>
          <cell r="G102">
            <v>962</v>
          </cell>
          <cell r="H102">
            <v>920</v>
          </cell>
          <cell r="I102">
            <v>886</v>
          </cell>
        </row>
        <row r="103">
          <cell r="C103">
            <v>5342</v>
          </cell>
          <cell r="D103">
            <v>5547</v>
          </cell>
          <cell r="E103">
            <v>5727</v>
          </cell>
          <cell r="F103">
            <v>5949</v>
          </cell>
          <cell r="G103">
            <v>6340</v>
          </cell>
          <cell r="H103">
            <v>6948</v>
          </cell>
          <cell r="I103">
            <v>7348</v>
          </cell>
        </row>
        <row r="105">
          <cell r="C105">
            <v>4.7780965288758379</v>
          </cell>
          <cell r="D105">
            <v>3.5384603564843271</v>
          </cell>
          <cell r="E105">
            <v>4.9914546960817399</v>
          </cell>
          <cell r="F105">
            <v>6.197122128174124</v>
          </cell>
          <cell r="G105">
            <v>6.9110323113451013</v>
          </cell>
          <cell r="H105">
            <v>8.1880658446423684</v>
          </cell>
          <cell r="I105">
            <v>11.906560653266498</v>
          </cell>
        </row>
        <row r="120">
          <cell r="C120">
            <v>350249586</v>
          </cell>
          <cell r="D120">
            <v>353167121</v>
          </cell>
          <cell r="E120">
            <v>344844385</v>
          </cell>
          <cell r="F120">
            <v>334659798</v>
          </cell>
          <cell r="G120">
            <v>341301237</v>
          </cell>
          <cell r="H120">
            <v>345757041</v>
          </cell>
          <cell r="I120">
            <v>374636519</v>
          </cell>
        </row>
        <row r="121">
          <cell r="C121">
            <v>313219778</v>
          </cell>
          <cell r="D121">
            <v>317355389</v>
          </cell>
          <cell r="E121">
            <v>318393632</v>
          </cell>
          <cell r="F121">
            <v>324240935</v>
          </cell>
          <cell r="G121">
            <v>329848332</v>
          </cell>
          <cell r="H121">
            <v>348807697</v>
          </cell>
          <cell r="I121">
            <v>453489686</v>
          </cell>
        </row>
        <row r="123">
          <cell r="C123">
            <v>160025860</v>
          </cell>
          <cell r="D123">
            <v>163104063</v>
          </cell>
          <cell r="E123">
            <v>148868215</v>
          </cell>
          <cell r="F123">
            <v>152245123</v>
          </cell>
          <cell r="G123">
            <v>183661150</v>
          </cell>
          <cell r="H123">
            <v>221498255</v>
          </cell>
          <cell r="I123">
            <v>281553141</v>
          </cell>
        </row>
        <row r="124">
          <cell r="C124">
            <v>2672573</v>
          </cell>
          <cell r="D124">
            <v>2435864</v>
          </cell>
          <cell r="E124">
            <v>3412774</v>
          </cell>
          <cell r="F124">
            <v>6309699</v>
          </cell>
          <cell r="G124">
            <v>19878932</v>
          </cell>
          <cell r="H124">
            <v>33312418</v>
          </cell>
          <cell r="I124">
            <v>58942417</v>
          </cell>
        </row>
        <row r="131">
          <cell r="C131">
            <v>184446</v>
          </cell>
          <cell r="D131">
            <v>182378</v>
          </cell>
          <cell r="E131">
            <v>180150</v>
          </cell>
          <cell r="F131">
            <v>175580</v>
          </cell>
          <cell r="G131">
            <v>175570</v>
          </cell>
          <cell r="H131">
            <v>171284</v>
          </cell>
          <cell r="I131">
            <v>162734</v>
          </cell>
        </row>
        <row r="137">
          <cell r="C137">
            <v>5045797</v>
          </cell>
          <cell r="D137">
            <v>5237225</v>
          </cell>
          <cell r="E137">
            <v>4922623</v>
          </cell>
          <cell r="F137">
            <v>4786545</v>
          </cell>
          <cell r="G137">
            <v>8497542</v>
          </cell>
          <cell r="H137">
            <v>11203286</v>
          </cell>
          <cell r="I137">
            <v>13435809</v>
          </cell>
        </row>
        <row r="154">
          <cell r="C154">
            <v>9971358.4580000006</v>
          </cell>
          <cell r="D154">
            <v>10054059.325999999</v>
          </cell>
          <cell r="E154">
            <v>9948185.6870000008</v>
          </cell>
          <cell r="F154">
            <v>10503228.437999999</v>
          </cell>
          <cell r="G154">
            <v>10881561.745999999</v>
          </cell>
          <cell r="H154">
            <v>11872374</v>
          </cell>
          <cell r="I154">
            <v>13868509.713</v>
          </cell>
        </row>
        <row r="157">
          <cell r="C157">
            <v>5557064.6809999999</v>
          </cell>
          <cell r="D157">
            <v>5427004.4029999999</v>
          </cell>
          <cell r="E157">
            <v>5335713.8650000002</v>
          </cell>
          <cell r="F157">
            <v>5359119.8169999998</v>
          </cell>
          <cell r="G157">
            <v>6428607.9670000002</v>
          </cell>
          <cell r="H157">
            <v>6013433.449</v>
          </cell>
          <cell r="I157">
            <v>6091871.1009999998</v>
          </cell>
        </row>
        <row r="158">
          <cell r="C158">
            <v>10986500.208999999</v>
          </cell>
          <cell r="D158">
            <v>11823083.822000001</v>
          </cell>
          <cell r="E158">
            <v>12810326.952</v>
          </cell>
          <cell r="F158">
            <v>14444438.873</v>
          </cell>
          <cell r="G158">
            <v>16583882.432999998</v>
          </cell>
          <cell r="H158">
            <v>20918301.809</v>
          </cell>
          <cell r="I158">
            <v>21545420.346999999</v>
          </cell>
        </row>
        <row r="159">
          <cell r="C159">
            <v>5631910.5379999997</v>
          </cell>
          <cell r="D159">
            <v>6211147.7659999998</v>
          </cell>
          <cell r="E159">
            <v>6838684.318</v>
          </cell>
          <cell r="F159">
            <v>7935827.9819999998</v>
          </cell>
          <cell r="G159">
            <v>9032572.4609999992</v>
          </cell>
          <cell r="H159">
            <v>10881346.041999999</v>
          </cell>
          <cell r="I159">
            <v>11439993.846999999</v>
          </cell>
        </row>
        <row r="161">
          <cell r="C161">
            <v>5354589.6710000001</v>
          </cell>
          <cell r="D161">
            <v>5611936.0559999999</v>
          </cell>
          <cell r="E161">
            <v>5971642.6339999996</v>
          </cell>
          <cell r="F161">
            <v>6508610.8909999998</v>
          </cell>
          <cell r="G161">
            <v>7551309.9720000001</v>
          </cell>
          <cell r="H161">
            <v>10036955.767000001</v>
          </cell>
          <cell r="I161">
            <v>10105426.5</v>
          </cell>
        </row>
        <row r="163">
          <cell r="C163">
            <v>1164815.814</v>
          </cell>
          <cell r="D163">
            <v>1039674.3590000001</v>
          </cell>
          <cell r="E163">
            <v>864066.50800000003</v>
          </cell>
          <cell r="F163">
            <v>730952.70700000005</v>
          </cell>
          <cell r="G163">
            <v>632891.99199999997</v>
          </cell>
          <cell r="H163">
            <v>550493.27099999995</v>
          </cell>
          <cell r="I163">
            <v>380943.467</v>
          </cell>
        </row>
        <row r="168">
          <cell r="C168">
            <v>27704869.014999997</v>
          </cell>
          <cell r="D168">
            <v>28368188.592</v>
          </cell>
          <cell r="E168">
            <v>28981693.198000003</v>
          </cell>
          <cell r="F168">
            <v>31066124.281999998</v>
          </cell>
          <cell r="G168">
            <v>34618950.247999996</v>
          </cell>
          <cell r="H168">
            <v>41358685.162</v>
          </cell>
          <cell r="I168">
            <v>44821862.758999996</v>
          </cell>
        </row>
        <row r="185">
          <cell r="C185">
            <v>3529105</v>
          </cell>
          <cell r="D185">
            <v>3628279.61</v>
          </cell>
          <cell r="E185">
            <v>3449018.125</v>
          </cell>
          <cell r="F185">
            <v>3567204.5789999999</v>
          </cell>
          <cell r="G185">
            <v>3407327.8659999999</v>
          </cell>
          <cell r="H185">
            <v>3585065.466</v>
          </cell>
          <cell r="I185">
            <v>3215384.4580000001</v>
          </cell>
        </row>
        <row r="187">
          <cell r="C187">
            <v>10860730.380999999</v>
          </cell>
          <cell r="D187">
            <v>11727474.909</v>
          </cell>
          <cell r="E187">
            <v>12725946.98</v>
          </cell>
          <cell r="F187">
            <v>14356842.004000001</v>
          </cell>
          <cell r="G187">
            <v>16443448.117000001</v>
          </cell>
          <cell r="H187">
            <v>22515037.640999999</v>
          </cell>
          <cell r="I187">
            <v>24073402.627</v>
          </cell>
        </row>
        <row r="207">
          <cell r="C207">
            <v>125778.401</v>
          </cell>
          <cell r="D207">
            <v>95608.913</v>
          </cell>
          <cell r="E207">
            <v>89454.455000000002</v>
          </cell>
          <cell r="F207">
            <v>115981.31600000001</v>
          </cell>
          <cell r="G207">
            <v>95862.028000000006</v>
          </cell>
          <cell r="H207">
            <v>110412.704</v>
          </cell>
          <cell r="I207">
            <v>77795.044999999998</v>
          </cell>
        </row>
        <row r="221">
          <cell r="C221">
            <v>14325897.307512635</v>
          </cell>
          <cell r="D221">
            <v>10827413.137149192</v>
          </cell>
          <cell r="E221">
            <v>10333102.425851062</v>
          </cell>
          <cell r="F221">
            <v>12362997.619006053</v>
          </cell>
          <cell r="G221">
            <v>12220459.185825195</v>
          </cell>
          <cell r="H221">
            <v>13326530.165366901</v>
          </cell>
          <cell r="I221">
            <v>11636929.626036281</v>
          </cell>
        </row>
        <row r="224">
          <cell r="C224">
            <v>2134491.965855523</v>
          </cell>
          <cell r="D224">
            <v>1291924.3080291762</v>
          </cell>
          <cell r="E224">
            <v>1870568.9573105965</v>
          </cell>
          <cell r="F224">
            <v>2259531.0214402508</v>
          </cell>
          <cell r="G224">
            <v>1867174.4983240331</v>
          </cell>
          <cell r="H224">
            <v>1312575.7665581866</v>
          </cell>
          <cell r="I224">
            <v>823354.96626326931</v>
          </cell>
        </row>
        <row r="225">
          <cell r="C225">
            <v>411684.34450248443</v>
          </cell>
          <cell r="D225">
            <v>318158.10889654356</v>
          </cell>
          <cell r="E225">
            <v>324391.47716016427</v>
          </cell>
          <cell r="F225">
            <v>392493.44607517618</v>
          </cell>
          <cell r="G225">
            <v>392409.02128644893</v>
          </cell>
          <cell r="H225">
            <v>454079.29791961942</v>
          </cell>
          <cell r="I225">
            <v>379187.82772652293</v>
          </cell>
        </row>
        <row r="226">
          <cell r="C226">
            <v>148126.7639189706</v>
          </cell>
          <cell r="D226">
            <v>116745.38634455627</v>
          </cell>
          <cell r="E226">
            <v>123625.87115666179</v>
          </cell>
          <cell r="F226">
            <v>155198.93322975724</v>
          </cell>
          <cell r="G226">
            <v>153636.69639066688</v>
          </cell>
          <cell r="H226">
            <v>169476.67223831377</v>
          </cell>
          <cell r="I226">
            <v>157050.73322910737</v>
          </cell>
        </row>
        <row r="228">
          <cell r="C228">
            <v>263557.58058351389</v>
          </cell>
        </row>
        <row r="229">
          <cell r="C229">
            <v>750.63774093939776</v>
          </cell>
          <cell r="D229">
            <v>386.5690897115644</v>
          </cell>
          <cell r="E229">
            <v>365.73306921597339</v>
          </cell>
          <cell r="F229">
            <v>1089.825215348473</v>
          </cell>
          <cell r="G229">
            <v>2747.9590054434047</v>
          </cell>
          <cell r="H229">
            <v>7924.1411997187097</v>
          </cell>
          <cell r="I229">
            <v>10123.910687019659</v>
          </cell>
        </row>
        <row r="230">
          <cell r="C230">
            <v>1189640.4988798362</v>
          </cell>
          <cell r="D230">
            <v>772499.91254080937</v>
          </cell>
          <cell r="E230">
            <v>627892.60394051624</v>
          </cell>
          <cell r="F230">
            <v>591473.06411527016</v>
          </cell>
          <cell r="G230">
            <v>457722.8734101975</v>
          </cell>
          <cell r="H230">
            <v>385597.92623091408</v>
          </cell>
          <cell r="I230">
            <v>213765.70132524721</v>
          </cell>
        </row>
        <row r="235">
          <cell r="C235">
            <v>18062464.754491422</v>
          </cell>
          <cell r="D235">
            <v>13210382.035705432</v>
          </cell>
          <cell r="E235">
            <v>13156321.197331553</v>
          </cell>
          <cell r="F235">
            <v>15607584.975852096</v>
          </cell>
          <cell r="G235">
            <v>14940513.537851319</v>
          </cell>
          <cell r="H235">
            <v>15486707.297275338</v>
          </cell>
          <cell r="I235">
            <v>13063362.03203834</v>
          </cell>
        </row>
        <row r="252">
          <cell r="C252">
            <v>500942.24232386297</v>
          </cell>
          <cell r="D252">
            <v>390368.52577350469</v>
          </cell>
          <cell r="E252">
            <v>376026.53518215485</v>
          </cell>
          <cell r="F252">
            <v>427280.05137039936</v>
          </cell>
          <cell r="G252">
            <v>365759.52541167458</v>
          </cell>
          <cell r="H252">
            <v>363171.23618753959</v>
          </cell>
          <cell r="I252">
            <v>285084.33433763229</v>
          </cell>
        </row>
        <row r="254">
          <cell r="C254">
            <v>400585.55314902117</v>
          </cell>
          <cell r="D254">
            <v>310787.08179830475</v>
          </cell>
          <cell r="E254">
            <v>318516.96552120114</v>
          </cell>
          <cell r="F254">
            <v>385273.89130775258</v>
          </cell>
          <cell r="G254">
            <v>383925.11502570432</v>
          </cell>
          <cell r="H254">
            <v>446547.40298077848</v>
          </cell>
          <cell r="I254">
            <v>385524.21707334521</v>
          </cell>
        </row>
        <row r="274">
          <cell r="C274">
            <v>11098.791353463288</v>
          </cell>
          <cell r="D274">
            <v>7371.0270464552077</v>
          </cell>
          <cell r="E274">
            <v>6240.2448827261505</v>
          </cell>
          <cell r="F274">
            <v>8309.3801096319494</v>
          </cell>
          <cell r="G274">
            <v>8536.1754826467532</v>
          </cell>
          <cell r="H274">
            <v>9224.7916538430345</v>
          </cell>
          <cell r="I274">
            <v>3395.7592197080153</v>
          </cell>
        </row>
      </sheetData>
      <sheetData sheetId="5">
        <row r="6">
          <cell r="C6">
            <v>17787.616999999998</v>
          </cell>
          <cell r="D6">
            <v>17971.422999999999</v>
          </cell>
          <cell r="E6">
            <v>18167.147000000001</v>
          </cell>
          <cell r="F6">
            <v>18419.191999999999</v>
          </cell>
          <cell r="G6">
            <v>18751.404999999999</v>
          </cell>
          <cell r="H6">
            <v>19107.216</v>
          </cell>
          <cell r="I6">
            <v>19458.310000000001</v>
          </cell>
        </row>
        <row r="7">
          <cell r="C7">
            <v>244656.48173301722</v>
          </cell>
          <cell r="D7">
            <v>225568.11195464697</v>
          </cell>
          <cell r="E7">
            <v>254068.52750977839</v>
          </cell>
          <cell r="F7">
            <v>292181.86306849582</v>
          </cell>
          <cell r="G7">
            <v>274929.85679253686</v>
          </cell>
          <cell r="H7">
            <v>266499.2973959872</v>
          </cell>
          <cell r="I7">
            <v>200512.43599999999</v>
          </cell>
        </row>
        <row r="9">
          <cell r="C9">
            <v>4.7080000000000002</v>
          </cell>
          <cell r="D9">
            <v>4.3419999999999996</v>
          </cell>
          <cell r="E9">
            <v>3.7919999999999998</v>
          </cell>
          <cell r="F9">
            <v>2.2000000000000002</v>
          </cell>
          <cell r="G9">
            <v>2.4249999999999998</v>
          </cell>
          <cell r="H9">
            <v>2.5579999999999998</v>
          </cell>
          <cell r="I9">
            <v>3.05</v>
          </cell>
        </row>
        <row r="11">
          <cell r="C11">
            <v>607.38</v>
          </cell>
          <cell r="D11">
            <v>707.34</v>
          </cell>
          <cell r="E11">
            <v>667.29</v>
          </cell>
          <cell r="F11">
            <v>615.22</v>
          </cell>
          <cell r="G11">
            <v>695.69</v>
          </cell>
          <cell r="H11">
            <v>744.62</v>
          </cell>
          <cell r="I11">
            <v>711.24</v>
          </cell>
        </row>
        <row r="12">
          <cell r="C12">
            <v>570.0059</v>
          </cell>
          <cell r="D12">
            <v>654.24900000000002</v>
          </cell>
          <cell r="E12">
            <v>676.83240000000001</v>
          </cell>
          <cell r="F12">
            <v>649.3288</v>
          </cell>
          <cell r="G12">
            <v>640.29079999999999</v>
          </cell>
          <cell r="H12">
            <v>702.63099999999997</v>
          </cell>
          <cell r="I12">
            <v>792.22199999999998</v>
          </cell>
        </row>
        <row r="20">
          <cell r="C20">
            <v>8842.695696269222</v>
          </cell>
          <cell r="D20">
            <v>8281.0568283993543</v>
          </cell>
          <cell r="E20">
            <v>9403.5309400710339</v>
          </cell>
          <cell r="F20">
            <v>10611.556622021391</v>
          </cell>
          <cell r="G20">
            <v>9687.9967514266409</v>
          </cell>
          <cell r="H20">
            <v>10173.641804348526</v>
          </cell>
          <cell r="I20">
            <v>12179.217000000001</v>
          </cell>
        </row>
        <row r="25">
          <cell r="C25">
            <v>42516.361687905432</v>
          </cell>
          <cell r="D25">
            <v>41591.603877908783</v>
          </cell>
          <cell r="E25">
            <v>45435.344319561213</v>
          </cell>
          <cell r="F25">
            <v>54559.533995968923</v>
          </cell>
          <cell r="G25">
            <v>52977.020293521542</v>
          </cell>
          <cell r="H25">
            <v>58598.184297158274</v>
          </cell>
          <cell r="I25">
            <v>68573.216</v>
          </cell>
        </row>
        <row r="39">
          <cell r="C39">
            <v>10758.668706575783</v>
          </cell>
          <cell r="D39">
            <v>9948.1406494754974</v>
          </cell>
          <cell r="E39">
            <v>10075.201883738704</v>
          </cell>
          <cell r="F39">
            <v>8489.2318568967203</v>
          </cell>
          <cell r="G39">
            <v>10263.124626356566</v>
          </cell>
          <cell r="H39">
            <v>10408.006040826192</v>
          </cell>
          <cell r="I39">
            <v>31037.454381682863</v>
          </cell>
        </row>
        <row r="47">
          <cell r="C47">
            <v>73.032915143732097</v>
          </cell>
          <cell r="D47">
            <v>96.25934769700568</v>
          </cell>
          <cell r="E47">
            <v>26.994717439194357</v>
          </cell>
          <cell r="F47">
            <v>46.060661226878189</v>
          </cell>
          <cell r="G47">
            <v>43.895728517011889</v>
          </cell>
          <cell r="H47">
            <v>48.41427976686095</v>
          </cell>
          <cell r="I47">
            <v>89.168018634271107</v>
          </cell>
        </row>
        <row r="96">
          <cell r="C96">
            <v>22</v>
          </cell>
          <cell r="D96">
            <v>23</v>
          </cell>
          <cell r="E96">
            <v>23</v>
          </cell>
          <cell r="F96">
            <v>20</v>
          </cell>
          <cell r="G96">
            <v>18</v>
          </cell>
          <cell r="H96">
            <v>18</v>
          </cell>
          <cell r="I96">
            <v>18</v>
          </cell>
        </row>
        <row r="97">
          <cell r="C97">
            <v>2362</v>
          </cell>
          <cell r="D97">
            <v>2295</v>
          </cell>
          <cell r="E97">
            <v>2280</v>
          </cell>
          <cell r="F97">
            <v>2186</v>
          </cell>
          <cell r="G97">
            <v>2099</v>
          </cell>
          <cell r="H97">
            <v>1991</v>
          </cell>
          <cell r="I97">
            <v>1900</v>
          </cell>
        </row>
        <row r="98">
          <cell r="C98">
            <v>3610450</v>
          </cell>
          <cell r="D98">
            <v>3894861</v>
          </cell>
          <cell r="E98">
            <v>4177256</v>
          </cell>
          <cell r="F98">
            <v>4464475</v>
          </cell>
          <cell r="G98">
            <v>4787160</v>
          </cell>
          <cell r="H98">
            <v>5134012</v>
          </cell>
          <cell r="I98">
            <v>5562748</v>
          </cell>
        </row>
        <row r="99">
          <cell r="C99">
            <v>38.972420775361392</v>
          </cell>
          <cell r="D99">
            <v>37.088329745476003</v>
          </cell>
          <cell r="E99">
            <v>41.506407438863164</v>
          </cell>
          <cell r="F99">
            <v>47.217745352586064</v>
          </cell>
          <cell r="G99">
            <v>45.478244470928139</v>
          </cell>
          <cell r="H99">
            <v>49.978212408856869</v>
          </cell>
          <cell r="I99">
            <v>68.489999999999995</v>
          </cell>
        </row>
        <row r="119">
          <cell r="C119">
            <v>3270312</v>
          </cell>
          <cell r="D119">
            <v>3440043</v>
          </cell>
          <cell r="E119">
            <v>3583416</v>
          </cell>
          <cell r="F119">
            <v>3620980</v>
          </cell>
          <cell r="G119">
            <v>3764763</v>
          </cell>
          <cell r="H119">
            <v>3954912</v>
          </cell>
          <cell r="I119">
            <v>3970.31</v>
          </cell>
        </row>
        <row r="120">
          <cell r="C120">
            <v>17841438</v>
          </cell>
          <cell r="D120">
            <v>20003217</v>
          </cell>
          <cell r="E120">
            <v>21137190</v>
          </cell>
          <cell r="F120">
            <v>21544937</v>
          </cell>
          <cell r="G120">
            <v>22398093</v>
          </cell>
          <cell r="H120">
            <v>21653909</v>
          </cell>
          <cell r="I120">
            <v>21700206</v>
          </cell>
        </row>
        <row r="122">
          <cell r="C122">
            <v>9952927</v>
          </cell>
          <cell r="D122">
            <v>12717426</v>
          </cell>
          <cell r="E122">
            <v>12943592</v>
          </cell>
          <cell r="F122">
            <v>12866159</v>
          </cell>
          <cell r="G122">
            <v>17894707</v>
          </cell>
          <cell r="H122">
            <v>17171047</v>
          </cell>
          <cell r="I122">
            <v>13993720</v>
          </cell>
        </row>
        <row r="132">
          <cell r="C132">
            <v>7963</v>
          </cell>
          <cell r="D132">
            <v>7976</v>
          </cell>
          <cell r="E132">
            <v>7725</v>
          </cell>
          <cell r="F132">
            <v>7622</v>
          </cell>
          <cell r="G132">
            <v>7468</v>
          </cell>
          <cell r="H132">
            <v>7570</v>
          </cell>
          <cell r="I132">
            <v>7637</v>
          </cell>
        </row>
        <row r="152">
          <cell r="C152">
            <v>93402.748000000007</v>
          </cell>
          <cell r="D152">
            <v>110164</v>
          </cell>
          <cell r="E152">
            <v>121600</v>
          </cell>
          <cell r="F152">
            <v>131999</v>
          </cell>
          <cell r="G152">
            <v>156444</v>
          </cell>
          <cell r="H152">
            <v>188071</v>
          </cell>
          <cell r="I152">
            <v>207133</v>
          </cell>
        </row>
        <row r="156">
          <cell r="C156">
            <v>680148.10499999998</v>
          </cell>
          <cell r="D156">
            <v>859334.08700000006</v>
          </cell>
          <cell r="E156">
            <v>1040623.9210000001</v>
          </cell>
          <cell r="F156">
            <v>1252373.8459999999</v>
          </cell>
          <cell r="G156">
            <v>1542657.6490000002</v>
          </cell>
          <cell r="H156">
            <v>1871566.969</v>
          </cell>
          <cell r="I156">
            <v>2007385.5190000001</v>
          </cell>
        </row>
        <row r="157">
          <cell r="C157">
            <v>485197.26199999999</v>
          </cell>
          <cell r="D157">
            <v>615469.26</v>
          </cell>
          <cell r="E157">
            <v>739686.57900000003</v>
          </cell>
          <cell r="F157">
            <v>898598.07700000005</v>
          </cell>
          <cell r="G157">
            <v>1136512.4750000001</v>
          </cell>
          <cell r="H157">
            <v>1423151.1610000001</v>
          </cell>
          <cell r="I157">
            <v>1484698.57</v>
          </cell>
        </row>
        <row r="159">
          <cell r="C159">
            <v>194950.84299999999</v>
          </cell>
          <cell r="D159">
            <v>243864.82699999999</v>
          </cell>
          <cell r="E159">
            <v>300937.342</v>
          </cell>
          <cell r="F159">
            <v>353775.76899999997</v>
          </cell>
          <cell r="G159">
            <v>406145.174</v>
          </cell>
          <cell r="H159">
            <v>448415.80800000002</v>
          </cell>
          <cell r="I159">
            <v>522686.94900000002</v>
          </cell>
        </row>
        <row r="161">
          <cell r="C161">
            <v>167149.15100000001</v>
          </cell>
          <cell r="D161">
            <v>153973.603</v>
          </cell>
          <cell r="E161">
            <v>140651.859</v>
          </cell>
          <cell r="F161">
            <v>122868.97</v>
          </cell>
          <cell r="G161">
            <v>109234.44</v>
          </cell>
          <cell r="H161">
            <v>94638.725000000006</v>
          </cell>
          <cell r="I161">
            <v>51407</v>
          </cell>
        </row>
        <row r="166">
          <cell r="C166">
            <v>940700.00399999996</v>
          </cell>
          <cell r="D166">
            <v>1123471.69</v>
          </cell>
          <cell r="E166">
            <v>1302875.78</v>
          </cell>
          <cell r="F166">
            <v>1507241.8159999999</v>
          </cell>
          <cell r="G166">
            <v>1808336.0890000002</v>
          </cell>
          <cell r="H166">
            <v>2154276.6940000001</v>
          </cell>
          <cell r="I166">
            <v>2265925.5190000003</v>
          </cell>
        </row>
        <row r="218">
          <cell r="C218">
            <v>118153.32078378313</v>
          </cell>
          <cell r="D218">
            <v>136087.62565934376</v>
          </cell>
          <cell r="E218">
            <v>170827.14125387615</v>
          </cell>
          <cell r="F218">
            <v>209380.21384543547</v>
          </cell>
          <cell r="G218">
            <v>194627.58327934745</v>
          </cell>
          <cell r="H218">
            <v>191520.34140252852</v>
          </cell>
          <cell r="I218">
            <v>196689.71867007672</v>
          </cell>
        </row>
        <row r="222">
          <cell r="C222">
            <v>33297.642415538154</v>
          </cell>
          <cell r="D222">
            <v>35686.354156813388</v>
          </cell>
          <cell r="E222">
            <v>40670.832185053492</v>
          </cell>
          <cell r="F222">
            <v>49686.744559175568</v>
          </cell>
          <cell r="G222">
            <v>59989.957344584676</v>
          </cell>
          <cell r="H222">
            <v>62293.809445976622</v>
          </cell>
          <cell r="I222">
            <v>68405.20716112532</v>
          </cell>
        </row>
        <row r="223">
          <cell r="C223">
            <v>16370.277127238507</v>
          </cell>
          <cell r="D223">
            <v>17348.553880088468</v>
          </cell>
          <cell r="E223">
            <v>19872.461778901248</v>
          </cell>
          <cell r="F223">
            <v>25048.20394727448</v>
          </cell>
          <cell r="G223">
            <v>30893.808204406501</v>
          </cell>
          <cell r="H223">
            <v>33707.258260748531</v>
          </cell>
          <cell r="I223">
            <v>37939.372531969311</v>
          </cell>
        </row>
        <row r="225">
          <cell r="C225">
            <v>16927.365288299647</v>
          </cell>
          <cell r="D225">
            <v>18337.800276724916</v>
          </cell>
          <cell r="E225">
            <v>20798.370406152248</v>
          </cell>
          <cell r="F225">
            <v>24638.540611901088</v>
          </cell>
          <cell r="G225">
            <v>29096.149140178182</v>
          </cell>
          <cell r="H225">
            <v>28586.551185228094</v>
          </cell>
          <cell r="I225">
            <v>30465.83503836317</v>
          </cell>
        </row>
        <row r="227">
          <cell r="C227">
            <v>511086.03509901039</v>
          </cell>
          <cell r="D227">
            <v>562371.82808608806</v>
          </cell>
          <cell r="E227">
            <v>456441.21685136965</v>
          </cell>
          <cell r="F227">
            <v>442575.49531813926</v>
          </cell>
          <cell r="G227">
            <v>478331.79960399395</v>
          </cell>
          <cell r="H227">
            <v>399418.46871164953</v>
          </cell>
          <cell r="I227">
            <v>172471.96675191817</v>
          </cell>
        </row>
        <row r="232">
          <cell r="C232">
            <v>662536.99829833163</v>
          </cell>
          <cell r="D232">
            <v>734145.8079022452</v>
          </cell>
          <cell r="E232">
            <v>667939.19029029924</v>
          </cell>
          <cell r="F232">
            <v>701642.4537227503</v>
          </cell>
          <cell r="G232">
            <v>732949.34022792615</v>
          </cell>
          <cell r="H232">
            <v>653232.61956015462</v>
          </cell>
          <cell r="I232">
            <v>437566.89258312027</v>
          </cell>
        </row>
      </sheetData>
      <sheetData sheetId="6">
        <row r="6">
          <cell r="C6">
            <v>47661.786999999997</v>
          </cell>
          <cell r="D6">
            <v>48203.404999999999</v>
          </cell>
          <cell r="E6">
            <v>48747.707999999999</v>
          </cell>
          <cell r="F6">
            <v>49291.608999999997</v>
          </cell>
          <cell r="G6">
            <v>49834.239999999998</v>
          </cell>
          <cell r="H6">
            <v>50374.478000000003</v>
          </cell>
          <cell r="I6">
            <v>50372.423999999999</v>
          </cell>
        </row>
        <row r="7">
          <cell r="C7">
            <v>318878.05856733193</v>
          </cell>
          <cell r="D7">
            <v>255500.76679568249</v>
          </cell>
          <cell r="E7">
            <v>287859.20665442478</v>
          </cell>
          <cell r="F7">
            <v>308468.83378016087</v>
          </cell>
          <cell r="G7">
            <v>303386.7220555424</v>
          </cell>
          <cell r="H7">
            <v>323980.52312127588</v>
          </cell>
          <cell r="I7">
            <v>292184.21429292124</v>
          </cell>
        </row>
        <row r="9">
          <cell r="C9">
            <v>2.8975983342014602</v>
          </cell>
          <cell r="D9">
            <v>4.9837978955130096</v>
          </cell>
          <cell r="E9">
            <v>7.5234901441887896</v>
          </cell>
          <cell r="F9">
            <v>4.3214172394885999</v>
          </cell>
          <cell r="G9">
            <v>3.2414952260143401</v>
          </cell>
          <cell r="H9">
            <v>3.5177879775053098</v>
          </cell>
          <cell r="I9">
            <v>2.5347370400039102</v>
          </cell>
        </row>
        <row r="11">
          <cell r="C11">
            <v>2392.46</v>
          </cell>
          <cell r="D11">
            <v>3149.47</v>
          </cell>
          <cell r="E11">
            <v>3000.71</v>
          </cell>
          <cell r="F11">
            <v>2984</v>
          </cell>
          <cell r="G11">
            <v>3249.75</v>
          </cell>
          <cell r="H11">
            <v>3277.14</v>
          </cell>
          <cell r="I11">
            <v>3432.5</v>
          </cell>
        </row>
        <row r="12">
          <cell r="C12">
            <v>2000.68</v>
          </cell>
          <cell r="D12">
            <v>2746.47</v>
          </cell>
          <cell r="E12">
            <v>3053.42</v>
          </cell>
          <cell r="F12">
            <v>2951.15</v>
          </cell>
          <cell r="G12">
            <v>2956.5463934426216</v>
          </cell>
          <cell r="H12">
            <v>3282.39</v>
          </cell>
          <cell r="I12">
            <v>3691.2750409836085</v>
          </cell>
        </row>
        <row r="20">
          <cell r="C20">
            <v>19021.239689235179</v>
          </cell>
          <cell r="D20">
            <v>17102.809786371581</v>
          </cell>
          <cell r="E20">
            <v>18480.460049020734</v>
          </cell>
          <cell r="F20">
            <v>20031.161628721482</v>
          </cell>
          <cell r="G20">
            <v>20080.634886953736</v>
          </cell>
          <cell r="H20">
            <v>22932.510759863202</v>
          </cell>
          <cell r="I20">
            <v>27488.913967790126</v>
          </cell>
        </row>
        <row r="25">
          <cell r="C25">
            <v>39268.330683707645</v>
          </cell>
          <cell r="D25">
            <v>32771.972962917571</v>
          </cell>
          <cell r="E25">
            <v>33939.651660977564</v>
          </cell>
          <cell r="F25">
            <v>36315.726161756029</v>
          </cell>
          <cell r="G25">
            <v>35986.752953859526</v>
          </cell>
          <cell r="H25">
            <v>39391.394389972353</v>
          </cell>
          <cell r="I25">
            <v>46829.262473190094</v>
          </cell>
        </row>
        <row r="39">
          <cell r="C39">
            <v>10422.710471656444</v>
          </cell>
          <cell r="D39">
            <v>9218.3476136857589</v>
          </cell>
          <cell r="E39">
            <v>9449.9846223459972</v>
          </cell>
          <cell r="F39">
            <v>9739.0836677115876</v>
          </cell>
          <cell r="G39">
            <v>9579.6484647751349</v>
          </cell>
          <cell r="H39">
            <v>10612.937302107053</v>
          </cell>
          <cell r="I39">
            <v>9826.5287843466867</v>
          </cell>
        </row>
        <row r="47">
          <cell r="C47">
            <v>30.752866359312176</v>
          </cell>
          <cell r="D47">
            <v>20.288381181595632</v>
          </cell>
          <cell r="E47">
            <v>29.493507569875128</v>
          </cell>
          <cell r="F47">
            <v>23.937279999999998</v>
          </cell>
          <cell r="G47">
            <v>18.001189396107392</v>
          </cell>
          <cell r="H47">
            <v>18.239885040004395</v>
          </cell>
          <cell r="I47">
            <v>19.298167804806994</v>
          </cell>
        </row>
        <row r="93">
          <cell r="C93">
            <v>22</v>
          </cell>
          <cell r="D93">
            <v>25</v>
          </cell>
          <cell r="E93">
            <v>26</v>
          </cell>
          <cell r="F93">
            <v>25</v>
          </cell>
          <cell r="G93">
            <v>25</v>
          </cell>
          <cell r="H93">
            <v>26</v>
          </cell>
          <cell r="I93">
            <v>25</v>
          </cell>
        </row>
        <row r="94">
          <cell r="C94">
            <v>5486</v>
          </cell>
          <cell r="D94">
            <v>5784</v>
          </cell>
          <cell r="E94">
            <v>5812</v>
          </cell>
          <cell r="F94">
            <v>5722</v>
          </cell>
          <cell r="G94">
            <v>5652</v>
          </cell>
          <cell r="H94">
            <v>5615</v>
          </cell>
          <cell r="I94">
            <v>5350</v>
          </cell>
        </row>
        <row r="95">
          <cell r="C95">
            <v>52028692</v>
          </cell>
          <cell r="D95">
            <v>56462899</v>
          </cell>
          <cell r="E95">
            <v>56935589</v>
          </cell>
          <cell r="F95">
            <v>63031079</v>
          </cell>
          <cell r="G95">
            <v>67993139</v>
          </cell>
          <cell r="H95">
            <v>74410564</v>
          </cell>
          <cell r="I95">
            <v>83783750</v>
          </cell>
        </row>
        <row r="96">
          <cell r="C96">
            <v>77.274866724371563</v>
          </cell>
          <cell r="D96">
            <v>64.635123445936898</v>
          </cell>
          <cell r="E96">
            <v>66.668859717378098</v>
          </cell>
          <cell r="F96">
            <v>72.174242342721655</v>
          </cell>
          <cell r="G96">
            <v>70.586800969303894</v>
          </cell>
          <cell r="H96">
            <v>76.708387109000597</v>
          </cell>
          <cell r="I96">
            <v>91.204914753798434</v>
          </cell>
        </row>
        <row r="99">
          <cell r="C99">
            <v>31</v>
          </cell>
          <cell r="D99">
            <v>27</v>
          </cell>
          <cell r="E99">
            <v>25</v>
          </cell>
          <cell r="F99">
            <v>25</v>
          </cell>
          <cell r="G99">
            <v>25</v>
          </cell>
          <cell r="H99">
            <v>23</v>
          </cell>
          <cell r="I99">
            <v>21</v>
          </cell>
        </row>
        <row r="100">
          <cell r="C100">
            <v>772</v>
          </cell>
          <cell r="D100">
            <v>676</v>
          </cell>
          <cell r="E100">
            <v>660</v>
          </cell>
          <cell r="F100">
            <v>669</v>
          </cell>
          <cell r="G100">
            <v>695</v>
          </cell>
          <cell r="H100">
            <v>733</v>
          </cell>
          <cell r="I100">
            <v>657</v>
          </cell>
        </row>
        <row r="101">
          <cell r="C101">
            <v>1411476</v>
          </cell>
          <cell r="D101">
            <v>1075998</v>
          </cell>
          <cell r="E101">
            <v>1181597</v>
          </cell>
          <cell r="F101">
            <v>1281667</v>
          </cell>
          <cell r="G101">
            <v>1333261</v>
          </cell>
          <cell r="H101">
            <v>1416461</v>
          </cell>
          <cell r="I101">
            <v>1062203</v>
          </cell>
        </row>
        <row r="102">
          <cell r="C102">
            <v>0.35359573309898495</v>
          </cell>
          <cell r="D102">
            <v>0.45598616065070713</v>
          </cell>
          <cell r="E102">
            <v>0.39922154446530944</v>
          </cell>
          <cell r="F102">
            <v>0.35032263110615625</v>
          </cell>
          <cell r="G102">
            <v>0.37878631581321948</v>
          </cell>
          <cell r="H102">
            <v>0.42399502620203283</v>
          </cell>
          <cell r="I102">
            <v>0.42946353401759946</v>
          </cell>
        </row>
        <row r="116">
          <cell r="C116">
            <v>20869341</v>
          </cell>
          <cell r="D116">
            <v>22514108</v>
          </cell>
          <cell r="E116">
            <v>25176567</v>
          </cell>
          <cell r="F116">
            <v>27524422</v>
          </cell>
          <cell r="G116">
            <v>29574651</v>
          </cell>
          <cell r="H116">
            <v>33091474</v>
          </cell>
          <cell r="I116">
            <v>36387824</v>
          </cell>
        </row>
        <row r="117">
          <cell r="C117">
            <v>20869341</v>
          </cell>
          <cell r="D117">
            <v>22514108</v>
          </cell>
          <cell r="E117">
            <v>25176567</v>
          </cell>
          <cell r="F117">
            <v>27524422</v>
          </cell>
          <cell r="G117">
            <v>29574651</v>
          </cell>
          <cell r="H117">
            <v>33091474</v>
          </cell>
          <cell r="I117">
            <v>36387824</v>
          </cell>
        </row>
        <row r="119">
          <cell r="C119">
            <v>12684370</v>
          </cell>
          <cell r="D119">
            <v>13752401</v>
          </cell>
          <cell r="E119">
            <v>14933713</v>
          </cell>
          <cell r="F119">
            <v>14898432</v>
          </cell>
          <cell r="G119">
            <v>15286716</v>
          </cell>
          <cell r="H119">
            <v>16054855</v>
          </cell>
          <cell r="I119">
            <v>14676302</v>
          </cell>
        </row>
        <row r="129">
          <cell r="C129">
            <v>14424</v>
          </cell>
          <cell r="D129">
            <v>14817</v>
          </cell>
          <cell r="E129">
            <v>15227</v>
          </cell>
          <cell r="F129">
            <v>15709</v>
          </cell>
          <cell r="G129">
            <v>16173</v>
          </cell>
          <cell r="H129">
            <v>16529</v>
          </cell>
          <cell r="I129">
            <v>16293</v>
          </cell>
        </row>
        <row r="134">
          <cell r="C134">
            <v>328774</v>
          </cell>
          <cell r="D134">
            <v>317204</v>
          </cell>
          <cell r="E134">
            <v>364358</v>
          </cell>
          <cell r="F134">
            <v>403512</v>
          </cell>
          <cell r="G134">
            <v>435836</v>
          </cell>
          <cell r="H134">
            <v>580158</v>
          </cell>
          <cell r="I134">
            <v>684225</v>
          </cell>
        </row>
        <row r="149">
          <cell r="C149">
            <v>141213.48300000001</v>
          </cell>
          <cell r="D149">
            <v>152112.43700000001</v>
          </cell>
          <cell r="E149">
            <v>162010.943</v>
          </cell>
          <cell r="F149">
            <v>175906.85800000001</v>
          </cell>
          <cell r="G149">
            <v>193077.58600000001</v>
          </cell>
          <cell r="H149">
            <v>212683.49100000001</v>
          </cell>
          <cell r="I149">
            <v>250936.80299999999</v>
          </cell>
        </row>
        <row r="152">
          <cell r="C152">
            <v>6171.0129999999999</v>
          </cell>
          <cell r="D152">
            <v>6632.4630000000006</v>
          </cell>
          <cell r="E152">
            <v>8154.9980000000041</v>
          </cell>
          <cell r="F152">
            <v>10345.938</v>
          </cell>
          <cell r="G152">
            <v>15367.339999999995</v>
          </cell>
          <cell r="H152">
            <v>20717.935999999987</v>
          </cell>
          <cell r="I152">
            <v>15003.615999999989</v>
          </cell>
        </row>
        <row r="153">
          <cell r="C153">
            <v>396605.98800000001</v>
          </cell>
          <cell r="D153">
            <v>438065.68599999999</v>
          </cell>
          <cell r="E153">
            <v>507566.84599999996</v>
          </cell>
          <cell r="F153">
            <v>568225.71500000008</v>
          </cell>
          <cell r="G153">
            <v>650419.05000000005</v>
          </cell>
          <cell r="H153">
            <v>773811.70299999998</v>
          </cell>
          <cell r="I153">
            <v>713203.277</v>
          </cell>
        </row>
        <row r="154">
          <cell r="C154">
            <v>215892.08799999999</v>
          </cell>
          <cell r="D154">
            <v>241108.77900000001</v>
          </cell>
          <cell r="E154">
            <v>272156.21999999997</v>
          </cell>
          <cell r="F154">
            <v>306560.39500000002</v>
          </cell>
          <cell r="G154">
            <v>354667.63699999999</v>
          </cell>
          <cell r="H154">
            <v>432590.84</v>
          </cell>
          <cell r="I154">
            <v>439295.83299999998</v>
          </cell>
        </row>
        <row r="156">
          <cell r="C156">
            <v>180713.9</v>
          </cell>
          <cell r="D156">
            <v>196956.90700000001</v>
          </cell>
          <cell r="E156">
            <v>235410.62599999999</v>
          </cell>
          <cell r="F156">
            <v>261665.32</v>
          </cell>
          <cell r="G156">
            <v>295751.413</v>
          </cell>
          <cell r="H156">
            <v>341220.86300000001</v>
          </cell>
          <cell r="I156">
            <v>273907.44400000002</v>
          </cell>
        </row>
        <row r="158">
          <cell r="C158">
            <v>23853.919999999998</v>
          </cell>
          <cell r="D158">
            <v>20900</v>
          </cell>
          <cell r="E158">
            <v>18093.720999999998</v>
          </cell>
          <cell r="F158">
            <v>13472</v>
          </cell>
          <cell r="G158">
            <v>11482</v>
          </cell>
          <cell r="H158">
            <v>9935</v>
          </cell>
          <cell r="I158">
            <v>5369.6149999999998</v>
          </cell>
        </row>
        <row r="163">
          <cell r="C163">
            <v>567844.4040000001</v>
          </cell>
          <cell r="D163">
            <v>617710.58600000001</v>
          </cell>
          <cell r="E163">
            <v>695826.50800000003</v>
          </cell>
          <cell r="F163">
            <v>767950.51100000006</v>
          </cell>
          <cell r="G163">
            <v>870345.97600000002</v>
          </cell>
          <cell r="H163">
            <v>1017148.13</v>
          </cell>
          <cell r="I163">
            <v>984513.31099999999</v>
          </cell>
        </row>
        <row r="215">
          <cell r="C215">
            <v>389918.15869984351</v>
          </cell>
          <cell r="D215">
            <v>316197.68465752807</v>
          </cell>
          <cell r="E215">
            <v>298128.1319646308</v>
          </cell>
          <cell r="F215">
            <v>338040.73600496957</v>
          </cell>
          <cell r="G215">
            <v>375178.10133069981</v>
          </cell>
          <cell r="H215">
            <v>378339.52830481448</v>
          </cell>
          <cell r="I215">
            <v>394318.77324621531</v>
          </cell>
        </row>
        <row r="218">
          <cell r="C218">
            <v>1157.3727694915528</v>
          </cell>
          <cell r="D218">
            <v>950.48657281929002</v>
          </cell>
          <cell r="E218">
            <v>1050.3942686162598</v>
          </cell>
          <cell r="F218">
            <v>1263.0302331627975</v>
          </cell>
          <cell r="G218">
            <v>1508.9376143813283</v>
          </cell>
          <cell r="H218">
            <v>1419.7900444554366</v>
          </cell>
          <cell r="I218">
            <v>1216.2536365611138</v>
          </cell>
        </row>
        <row r="219">
          <cell r="C219">
            <v>31561.156711132244</v>
          </cell>
          <cell r="D219">
            <v>26126.363443761627</v>
          </cell>
          <cell r="E219">
            <v>26845.136741152826</v>
          </cell>
          <cell r="F219">
            <v>30355.244287921665</v>
          </cell>
          <cell r="G219">
            <v>34054.996340944199</v>
          </cell>
          <cell r="H219">
            <v>35563.137713807846</v>
          </cell>
          <cell r="I219">
            <v>30467.975891034006</v>
          </cell>
        </row>
        <row r="220">
          <cell r="C220">
            <v>12942.157061441643</v>
          </cell>
          <cell r="D220">
            <v>11011.131752911175</v>
          </cell>
          <cell r="E220">
            <v>11476.259175090679</v>
          </cell>
          <cell r="F220">
            <v>13112.524313043432</v>
          </cell>
          <cell r="G220">
            <v>14876.315067319634</v>
          </cell>
          <cell r="H220">
            <v>15845.040692085138</v>
          </cell>
          <cell r="I220">
            <v>15578.108681017828</v>
          </cell>
        </row>
        <row r="222">
          <cell r="C222">
            <v>18618.999649690602</v>
          </cell>
          <cell r="D222">
            <v>15115.231690850453</v>
          </cell>
          <cell r="E222">
            <v>15368.877566062141</v>
          </cell>
          <cell r="F222">
            <v>17242.71997487823</v>
          </cell>
          <cell r="G222">
            <v>19178.681273624563</v>
          </cell>
          <cell r="H222">
            <v>19718.097021722708</v>
          </cell>
          <cell r="I222">
            <v>14889.86721001618</v>
          </cell>
        </row>
        <row r="224">
          <cell r="C224">
            <v>146474.12693537824</v>
          </cell>
          <cell r="D224">
            <v>103905.74082367549</v>
          </cell>
          <cell r="E224">
            <v>87773.232965003161</v>
          </cell>
          <cell r="F224">
            <v>70800.880673635693</v>
          </cell>
          <cell r="G224">
            <v>63848.496973590118</v>
          </cell>
          <cell r="H224">
            <v>56534.207021551374</v>
          </cell>
          <cell r="I224">
            <v>34542.916605575527</v>
          </cell>
        </row>
        <row r="229">
          <cell r="C229">
            <v>569110.81511584553</v>
          </cell>
          <cell r="D229">
            <v>447180.27549778443</v>
          </cell>
          <cell r="E229">
            <v>413796.89593940304</v>
          </cell>
          <cell r="F229">
            <v>440459.89119968977</v>
          </cell>
          <cell r="G229">
            <v>474590.53225961543</v>
          </cell>
          <cell r="H229">
            <v>471856.66308462911</v>
          </cell>
          <cell r="I229">
            <v>460545.91937938594</v>
          </cell>
        </row>
      </sheetData>
      <sheetData sheetId="7">
        <row r="6">
          <cell r="C6">
            <v>4773.1189999999997</v>
          </cell>
          <cell r="D6">
            <v>4832.2269999999999</v>
          </cell>
          <cell r="E6">
            <v>4890.3720000000003</v>
          </cell>
          <cell r="F6">
            <v>4947.4809999999998</v>
          </cell>
          <cell r="G6">
            <v>5003.4019576721303</v>
          </cell>
          <cell r="H6">
            <v>5058.0071472190202</v>
          </cell>
          <cell r="I6">
            <v>5111.2382164700002</v>
          </cell>
        </row>
        <row r="7">
          <cell r="C7">
            <v>51052.640005382054</v>
          </cell>
          <cell r="D7">
            <v>55046.3836319771</v>
          </cell>
          <cell r="E7">
            <v>56799.245692694014</v>
          </cell>
          <cell r="F7">
            <v>58594.718674323827</v>
          </cell>
          <cell r="G7">
            <v>57806.939041151083</v>
          </cell>
          <cell r="H7">
            <v>63638.204202637658</v>
          </cell>
          <cell r="I7">
            <v>59250.658638150948</v>
          </cell>
        </row>
        <row r="9">
          <cell r="C9">
            <v>4.5143594849999999</v>
          </cell>
          <cell r="D9">
            <v>0.83045178249999996</v>
          </cell>
          <cell r="E9">
            <v>-1.5482600000000013E-2</v>
          </cell>
          <cell r="F9">
            <v>1.6263984166666665</v>
          </cell>
          <cell r="G9">
            <v>2.221812560833333</v>
          </cell>
          <cell r="H9">
            <v>2.0966804649999999</v>
          </cell>
          <cell r="I9">
            <v>0.72864862250000006</v>
          </cell>
        </row>
        <row r="11">
          <cell r="C11">
            <v>533.30999999999995</v>
          </cell>
          <cell r="D11">
            <v>531.94000000000005</v>
          </cell>
          <cell r="E11">
            <v>548.17999999999995</v>
          </cell>
          <cell r="F11">
            <v>566.41999999999996</v>
          </cell>
          <cell r="G11">
            <v>604.39</v>
          </cell>
          <cell r="H11">
            <v>570.09</v>
          </cell>
          <cell r="I11">
            <v>610.53</v>
          </cell>
        </row>
        <row r="12">
          <cell r="C12">
            <v>532.02810958904104</v>
          </cell>
          <cell r="D12">
            <v>528.42999999999995</v>
          </cell>
          <cell r="E12">
            <v>538.46</v>
          </cell>
          <cell r="F12">
            <v>562.90558904109537</v>
          </cell>
          <cell r="G12">
            <v>573.80312328767138</v>
          </cell>
          <cell r="H12">
            <v>583.8288493</v>
          </cell>
          <cell r="I12">
            <v>581.54811475409804</v>
          </cell>
        </row>
        <row r="20">
          <cell r="C20">
            <v>1292.5616395089162</v>
          </cell>
          <cell r="D20">
            <v>1376.4408617342181</v>
          </cell>
          <cell r="E20">
            <v>1428.031157472728</v>
          </cell>
          <cell r="F20">
            <v>1472.8216751407083</v>
          </cell>
          <cell r="G20">
            <v>1434.277150300303</v>
          </cell>
          <cell r="H20">
            <v>1564.2586687892262</v>
          </cell>
          <cell r="I20">
            <v>1696.9932735208754</v>
          </cell>
        </row>
        <row r="25">
          <cell r="C25">
            <v>8874.2200238152109</v>
          </cell>
          <cell r="D25">
            <v>10327.792928442323</v>
          </cell>
          <cell r="E25">
            <v>10977.717425726823</v>
          </cell>
          <cell r="F25">
            <v>10636.269735360158</v>
          </cell>
          <cell r="G25">
            <v>10542.498569624862</v>
          </cell>
          <cell r="H25">
            <v>12369.769611085932</v>
          </cell>
          <cell r="I25">
            <v>14983.380839380621</v>
          </cell>
        </row>
        <row r="39">
          <cell r="C39">
            <v>4053.720729838044</v>
          </cell>
          <cell r="D39">
            <v>4622.7935590013876</v>
          </cell>
          <cell r="E39">
            <v>5351.3838861704735</v>
          </cell>
          <cell r="F39">
            <v>5219.5196103271628</v>
          </cell>
          <cell r="G39">
            <v>5483.8773837079007</v>
          </cell>
          <cell r="H39">
            <v>6243.6104541281484</v>
          </cell>
          <cell r="I39">
            <v>5605.5087860911044</v>
          </cell>
        </row>
        <row r="47">
          <cell r="C47" t="str">
            <v>nav</v>
          </cell>
          <cell r="D47" t="str">
            <v>nav</v>
          </cell>
          <cell r="E47" t="str">
            <v>nav</v>
          </cell>
          <cell r="F47" t="str">
            <v>nav</v>
          </cell>
          <cell r="G47" t="str">
            <v>nav</v>
          </cell>
          <cell r="H47" t="str">
            <v>nav</v>
          </cell>
          <cell r="I47" t="str">
            <v>nav</v>
          </cell>
        </row>
        <row r="119">
          <cell r="C119">
            <v>5583168</v>
          </cell>
          <cell r="D119">
            <v>5757924</v>
          </cell>
          <cell r="E119">
            <v>5785791</v>
          </cell>
          <cell r="F119">
            <v>5842526</v>
          </cell>
          <cell r="G119">
            <v>6039142</v>
          </cell>
          <cell r="H119">
            <v>5709944</v>
          </cell>
          <cell r="I119">
            <v>6045921</v>
          </cell>
        </row>
        <row r="120">
          <cell r="C120">
            <v>5583168</v>
          </cell>
          <cell r="D120">
            <v>5757924</v>
          </cell>
          <cell r="E120">
            <v>5785791</v>
          </cell>
          <cell r="F120">
            <v>5842526</v>
          </cell>
          <cell r="G120">
            <v>6039142</v>
          </cell>
          <cell r="H120">
            <v>5709944</v>
          </cell>
          <cell r="I120">
            <v>6045921</v>
          </cell>
        </row>
        <row r="122">
          <cell r="C122">
            <v>1952527</v>
          </cell>
          <cell r="D122">
            <v>2272666</v>
          </cell>
          <cell r="E122">
            <v>2456983</v>
          </cell>
          <cell r="F122">
            <v>2395141</v>
          </cell>
          <cell r="G122">
            <v>2611232</v>
          </cell>
          <cell r="H122">
            <v>2719504</v>
          </cell>
          <cell r="I122">
            <v>2446768</v>
          </cell>
        </row>
        <row r="123">
          <cell r="C123">
            <v>788407</v>
          </cell>
          <cell r="D123">
            <v>1490619</v>
          </cell>
          <cell r="E123">
            <v>196251</v>
          </cell>
          <cell r="F123">
            <v>335965</v>
          </cell>
          <cell r="G123">
            <v>189874</v>
          </cell>
          <cell r="H123">
            <v>130767</v>
          </cell>
          <cell r="I123">
            <v>71692</v>
          </cell>
        </row>
        <row r="132">
          <cell r="C132">
            <v>2346</v>
          </cell>
          <cell r="D132">
            <v>2454</v>
          </cell>
          <cell r="E132">
            <v>2647</v>
          </cell>
          <cell r="F132">
            <v>2592</v>
          </cell>
          <cell r="G132">
            <v>2682</v>
          </cell>
          <cell r="H132">
            <v>2809</v>
          </cell>
          <cell r="I132">
            <v>2695</v>
          </cell>
        </row>
        <row r="137">
          <cell r="C137">
            <v>147905</v>
          </cell>
          <cell r="D137">
            <v>146646</v>
          </cell>
          <cell r="E137">
            <v>170400</v>
          </cell>
          <cell r="F137">
            <v>176600</v>
          </cell>
          <cell r="G137">
            <v>175800</v>
          </cell>
          <cell r="H137">
            <v>175800</v>
          </cell>
          <cell r="I137">
            <v>191710.99999999997</v>
          </cell>
        </row>
        <row r="153">
          <cell r="C153">
            <v>22838.452000000001</v>
          </cell>
          <cell r="D153">
            <v>77708.129000000001</v>
          </cell>
          <cell r="E153">
            <v>86845.334749999995</v>
          </cell>
          <cell r="F153">
            <v>117803.84906063467</v>
          </cell>
          <cell r="G153">
            <v>126195.56600000001</v>
          </cell>
          <cell r="H153">
            <v>161672.31139204543</v>
          </cell>
          <cell r="I153">
            <v>232065.06</v>
          </cell>
        </row>
        <row r="156">
          <cell r="C156">
            <v>14616.853211191088</v>
          </cell>
          <cell r="D156">
            <v>45835.081999999995</v>
          </cell>
          <cell r="E156">
            <v>52545.07425000002</v>
          </cell>
          <cell r="F156">
            <v>32973.781439365324</v>
          </cell>
          <cell r="G156">
            <v>26776.901999999987</v>
          </cell>
          <cell r="H156">
            <v>16561.403607954562</v>
          </cell>
          <cell r="I156">
            <v>19779.381999999983</v>
          </cell>
        </row>
        <row r="157">
          <cell r="C157">
            <v>253361.64500000002</v>
          </cell>
          <cell r="D157">
            <v>298166.21911821258</v>
          </cell>
          <cell r="E157">
            <v>351290.18800000002</v>
          </cell>
          <cell r="F157">
            <v>377188.43949999998</v>
          </cell>
          <cell r="G157">
            <v>403697.08999999997</v>
          </cell>
          <cell r="H157">
            <v>517319.147</v>
          </cell>
          <cell r="I157">
            <v>397726.11200000002</v>
          </cell>
        </row>
        <row r="158">
          <cell r="C158">
            <v>163877.20000000001</v>
          </cell>
          <cell r="D158">
            <v>198912.6</v>
          </cell>
          <cell r="E158">
            <v>243800.1</v>
          </cell>
          <cell r="F158">
            <v>244643.9</v>
          </cell>
          <cell r="G158">
            <v>261929.30900000001</v>
          </cell>
          <cell r="H158">
            <v>340703.11599999998</v>
          </cell>
          <cell r="I158">
            <v>270697.39600000001</v>
          </cell>
        </row>
        <row r="160">
          <cell r="C160">
            <v>89484.4</v>
          </cell>
          <cell r="D160">
            <v>99253.6</v>
          </cell>
          <cell r="E160">
            <v>119878.81</v>
          </cell>
          <cell r="F160">
            <v>132544.53950000001</v>
          </cell>
          <cell r="G160">
            <v>141767.78099999999</v>
          </cell>
          <cell r="H160">
            <v>176616.03099999999</v>
          </cell>
          <cell r="I160">
            <v>127028.716</v>
          </cell>
        </row>
        <row r="162">
          <cell r="C162">
            <v>13462.040579431916</v>
          </cell>
          <cell r="D162">
            <v>11980.464154671012</v>
          </cell>
          <cell r="E162">
            <v>11062.181</v>
          </cell>
          <cell r="F162">
            <v>7309.1570000000002</v>
          </cell>
          <cell r="G162">
            <v>7404.1506732709377</v>
          </cell>
          <cell r="H162">
            <v>6210.6509999999998</v>
          </cell>
          <cell r="I162">
            <v>4531.3360000000002</v>
          </cell>
        </row>
        <row r="171">
          <cell r="C171">
            <v>304278.99079062301</v>
          </cell>
          <cell r="D171">
            <v>433689.89427288366</v>
          </cell>
          <cell r="E171">
            <v>501742.77800000011</v>
          </cell>
          <cell r="F171">
            <v>535275.22699999996</v>
          </cell>
          <cell r="G171">
            <v>564073.708673271</v>
          </cell>
          <cell r="H171">
            <v>701763.51299999992</v>
          </cell>
          <cell r="I171">
            <v>654101.89</v>
          </cell>
        </row>
        <row r="188">
          <cell r="C188">
            <v>134242.677</v>
          </cell>
          <cell r="D188">
            <v>149983.693</v>
          </cell>
          <cell r="E188">
            <v>157760.93299999999</v>
          </cell>
          <cell r="F188">
            <v>147286.35399999999</v>
          </cell>
          <cell r="G188">
            <v>159769.54799999998</v>
          </cell>
          <cell r="H188">
            <v>150694.56400000001</v>
          </cell>
          <cell r="I188">
            <v>114247.87700000001</v>
          </cell>
        </row>
        <row r="223">
          <cell r="C223">
            <v>98383.780696630376</v>
          </cell>
          <cell r="D223">
            <v>214260.63098562841</v>
          </cell>
          <cell r="E223">
            <v>219357.20007148234</v>
          </cell>
          <cell r="F223">
            <v>255105.22693948311</v>
          </cell>
          <cell r="G223">
            <v>262954.19033270603</v>
          </cell>
          <cell r="H223">
            <v>315610.66625818837</v>
          </cell>
          <cell r="I223">
            <v>292736.17678471003</v>
          </cell>
        </row>
        <row r="226">
          <cell r="C226">
            <v>27473.836340116894</v>
          </cell>
          <cell r="D226">
            <v>46375.323535485208</v>
          </cell>
          <cell r="E226">
            <v>58712.934753066795</v>
          </cell>
          <cell r="F226">
            <v>69368.779628570555</v>
          </cell>
          <cell r="G226">
            <v>85873.814706127858</v>
          </cell>
          <cell r="H226">
            <v>76551.875848752359</v>
          </cell>
          <cell r="I226">
            <v>73357.171584334938</v>
          </cell>
        </row>
        <row r="227">
          <cell r="C227">
            <v>10350.39875968191</v>
          </cell>
          <cell r="D227">
            <v>11877.895702231704</v>
          </cell>
          <cell r="E227">
            <v>13514.286089699941</v>
          </cell>
          <cell r="F227">
            <v>13131.154040576368</v>
          </cell>
          <cell r="G227">
            <v>13370.053471315488</v>
          </cell>
          <cell r="H227">
            <v>16387.849527246719</v>
          </cell>
          <cell r="I227">
            <v>12099.230234938499</v>
          </cell>
        </row>
        <row r="228">
          <cell r="C228">
            <v>5189.7633794815465</v>
          </cell>
          <cell r="D228">
            <v>6289.3855382926786</v>
          </cell>
          <cell r="E228">
            <v>7026.7057905879728</v>
          </cell>
          <cell r="F228">
            <v>6130.1576448694295</v>
          </cell>
          <cell r="G228">
            <v>6223.7694445845664</v>
          </cell>
          <cell r="H228">
            <v>7268.8346221160264</v>
          </cell>
          <cell r="I228">
            <v>5919.4552915859995</v>
          </cell>
        </row>
        <row r="230">
          <cell r="C230">
            <v>5160.6295804949232</v>
          </cell>
          <cell r="D230">
            <v>5588.4412315727723</v>
          </cell>
          <cell r="E230">
            <v>6496.2163882758232</v>
          </cell>
          <cell r="F230">
            <v>7000.9963957069385</v>
          </cell>
          <cell r="G230">
            <v>7146.2840267309221</v>
          </cell>
          <cell r="H230">
            <v>9119.0149051306907</v>
          </cell>
          <cell r="I230">
            <v>6179.7749433524978</v>
          </cell>
        </row>
        <row r="232">
          <cell r="C232">
            <v>25784.67406011375</v>
          </cell>
          <cell r="D232">
            <v>24631.697938474917</v>
          </cell>
          <cell r="E232">
            <v>22223.794559781541</v>
          </cell>
          <cell r="F232">
            <v>21461.797486877171</v>
          </cell>
          <cell r="G232">
            <v>15024.78737990552</v>
          </cell>
          <cell r="H232">
            <v>12006.148833820773</v>
          </cell>
          <cell r="I232">
            <v>10588.40316908883</v>
          </cell>
        </row>
        <row r="241">
          <cell r="C241">
            <v>161992.68985654294</v>
          </cell>
          <cell r="D241">
            <v>297145.54816182028</v>
          </cell>
          <cell r="E241">
            <v>313808.21547403064</v>
          </cell>
          <cell r="F241">
            <v>359066.95809550723</v>
          </cell>
          <cell r="G241">
            <v>377222.84589005489</v>
          </cell>
          <cell r="H241">
            <v>420556.54046800826</v>
          </cell>
          <cell r="I241">
            <v>388780.98177307227</v>
          </cell>
        </row>
        <row r="258">
          <cell r="C258">
            <v>13644.676217359669</v>
          </cell>
          <cell r="D258">
            <v>14238.290600848337</v>
          </cell>
          <cell r="E258">
            <v>14404.646924617828</v>
          </cell>
          <cell r="F258">
            <v>14432.983611813672</v>
          </cell>
          <cell r="G258">
            <v>14382.024275663067</v>
          </cell>
          <cell r="H258">
            <v>15247.332266778929</v>
          </cell>
          <cell r="I258">
            <v>12008.617926632598</v>
          </cell>
        </row>
      </sheetData>
      <sheetData sheetId="8">
        <row r="6">
          <cell r="C6">
            <v>157</v>
          </cell>
          <cell r="D6">
            <v>159</v>
          </cell>
          <cell r="E6">
            <v>160</v>
          </cell>
          <cell r="F6">
            <v>160</v>
          </cell>
          <cell r="G6">
            <v>159</v>
          </cell>
          <cell r="H6">
            <v>156</v>
          </cell>
          <cell r="I6">
            <v>153.66999999999999</v>
          </cell>
        </row>
        <row r="7">
          <cell r="C7">
            <v>3158.3798882681563</v>
          </cell>
          <cell r="D7">
            <v>3151.8994413407818</v>
          </cell>
          <cell r="E7">
            <v>3122.2905027932957</v>
          </cell>
          <cell r="F7">
            <v>3116.5921787709494</v>
          </cell>
          <cell r="G7">
            <v>3127.9329608938547</v>
          </cell>
          <cell r="H7">
            <v>3102.9050279329608</v>
          </cell>
          <cell r="I7">
            <v>3580.2793296089385</v>
          </cell>
        </row>
        <row r="9">
          <cell r="C9">
            <v>1.5</v>
          </cell>
          <cell r="D9">
            <v>-0.5</v>
          </cell>
          <cell r="E9">
            <v>0</v>
          </cell>
          <cell r="F9">
            <v>1.6</v>
          </cell>
          <cell r="G9">
            <v>2.6</v>
          </cell>
          <cell r="H9">
            <v>2.6</v>
          </cell>
          <cell r="I9">
            <v>2.1999999999999997</v>
          </cell>
        </row>
        <row r="11">
          <cell r="C11">
            <v>1.79</v>
          </cell>
          <cell r="D11">
            <v>1.79</v>
          </cell>
          <cell r="E11">
            <v>1.79</v>
          </cell>
          <cell r="F11">
            <v>1.79</v>
          </cell>
          <cell r="G11">
            <v>1.79</v>
          </cell>
          <cell r="H11">
            <v>1.79</v>
          </cell>
          <cell r="I11">
            <v>1.79</v>
          </cell>
        </row>
        <row r="12">
          <cell r="C12">
            <v>1.79</v>
          </cell>
          <cell r="D12">
            <v>1.79</v>
          </cell>
          <cell r="E12">
            <v>1.79</v>
          </cell>
          <cell r="F12">
            <v>1.79</v>
          </cell>
          <cell r="G12">
            <v>1.79</v>
          </cell>
          <cell r="H12">
            <v>1.79</v>
          </cell>
          <cell r="I12">
            <v>1.79</v>
          </cell>
        </row>
        <row r="18">
          <cell r="C18">
            <v>37.130000000000003</v>
          </cell>
          <cell r="D18">
            <v>39.409999999999997</v>
          </cell>
          <cell r="E18">
            <v>40.54</v>
          </cell>
          <cell r="F18">
            <v>40.61</v>
          </cell>
          <cell r="G18">
            <v>41.18</v>
          </cell>
          <cell r="H18">
            <v>42.04</v>
          </cell>
          <cell r="I18">
            <v>42.58</v>
          </cell>
        </row>
        <row r="19">
          <cell r="C19">
            <v>1245.2</v>
          </cell>
          <cell r="D19">
            <v>1253.3</v>
          </cell>
          <cell r="E19">
            <v>1263.5</v>
          </cell>
          <cell r="F19">
            <v>1191.5999999999999</v>
          </cell>
          <cell r="G19">
            <v>1185.4000000000001</v>
          </cell>
          <cell r="H19">
            <v>1287.3</v>
          </cell>
          <cell r="I19">
            <v>1007.98</v>
          </cell>
        </row>
        <row r="21">
          <cell r="C21">
            <v>1.9</v>
          </cell>
          <cell r="D21">
            <v>0.3</v>
          </cell>
          <cell r="E21">
            <v>0.1</v>
          </cell>
          <cell r="F21">
            <v>2.2000000000000002</v>
          </cell>
          <cell r="G21">
            <v>2.7</v>
          </cell>
          <cell r="H21">
            <v>0.4</v>
          </cell>
          <cell r="I21">
            <v>0.7</v>
          </cell>
        </row>
        <row r="33">
          <cell r="C33">
            <v>243.43575418994413</v>
          </cell>
          <cell r="D33">
            <v>254.79776536312849</v>
          </cell>
          <cell r="E33">
            <v>208.88268156424579</v>
          </cell>
          <cell r="F33">
            <v>216.98324022346367</v>
          </cell>
          <cell r="G33">
            <v>219.32960893854749</v>
          </cell>
          <cell r="H33">
            <v>218.77094972067039</v>
          </cell>
          <cell r="I33">
            <v>236.98324022346367</v>
          </cell>
        </row>
        <row r="38">
          <cell r="C38">
            <v>2035.9921787709493</v>
          </cell>
          <cell r="D38">
            <v>2016.14469273743</v>
          </cell>
          <cell r="E38">
            <v>2052.1787709497207</v>
          </cell>
          <cell r="F38">
            <v>2410.2793296089385</v>
          </cell>
          <cell r="G38">
            <v>2403.6312849162009</v>
          </cell>
          <cell r="H38">
            <v>2403.4636871508378</v>
          </cell>
          <cell r="I38">
            <v>2510.3910614525139</v>
          </cell>
        </row>
        <row r="52">
          <cell r="C52">
            <v>836.76201117318442</v>
          </cell>
          <cell r="D52">
            <v>1004.7</v>
          </cell>
          <cell r="E52">
            <v>1054.9000000000001</v>
          </cell>
          <cell r="F52">
            <v>1265.0999999999999</v>
          </cell>
          <cell r="G52">
            <v>1130.3</v>
          </cell>
          <cell r="H52">
            <v>1070.4000000000001</v>
          </cell>
          <cell r="I52">
            <v>1266.4245810055866</v>
          </cell>
        </row>
        <row r="60">
          <cell r="C60">
            <v>7.6536312849162007</v>
          </cell>
          <cell r="D60">
            <v>10.377653631284916</v>
          </cell>
          <cell r="E60">
            <v>36.424581005599997</v>
          </cell>
          <cell r="F60">
            <v>27.430167597800001</v>
          </cell>
          <cell r="G60">
            <v>25.307262569799999</v>
          </cell>
          <cell r="H60">
            <v>25.75418994413408</v>
          </cell>
          <cell r="I60">
            <v>22.513966480446925</v>
          </cell>
        </row>
        <row r="109">
          <cell r="C109">
            <v>38</v>
          </cell>
          <cell r="D109">
            <v>39</v>
          </cell>
          <cell r="E109">
            <v>37</v>
          </cell>
          <cell r="F109">
            <v>38</v>
          </cell>
          <cell r="G109">
            <v>38</v>
          </cell>
          <cell r="H109">
            <v>38</v>
          </cell>
        </row>
        <row r="114">
          <cell r="C114">
            <v>24</v>
          </cell>
          <cell r="D114">
            <v>19</v>
          </cell>
          <cell r="E114">
            <v>18</v>
          </cell>
          <cell r="F114">
            <v>17</v>
          </cell>
          <cell r="G114">
            <v>16</v>
          </cell>
          <cell r="H114">
            <v>14</v>
          </cell>
        </row>
        <row r="115">
          <cell r="C115">
            <v>4</v>
          </cell>
          <cell r="D115">
            <v>3</v>
          </cell>
          <cell r="E115">
            <v>4</v>
          </cell>
          <cell r="F115">
            <v>4</v>
          </cell>
          <cell r="G115">
            <v>3</v>
          </cell>
          <cell r="H115">
            <v>3</v>
          </cell>
        </row>
        <row r="132">
          <cell r="D132">
            <v>473892</v>
          </cell>
          <cell r="E132">
            <v>540496</v>
          </cell>
          <cell r="F132">
            <v>571479</v>
          </cell>
          <cell r="G132">
            <v>575670</v>
          </cell>
          <cell r="H132">
            <v>573442</v>
          </cell>
          <cell r="I132">
            <v>572738</v>
          </cell>
        </row>
        <row r="133">
          <cell r="D133">
            <v>313279</v>
          </cell>
          <cell r="E133">
            <v>348950</v>
          </cell>
          <cell r="F133">
            <v>367603</v>
          </cell>
          <cell r="G133">
            <v>378153</v>
          </cell>
          <cell r="H133">
            <v>378859</v>
          </cell>
          <cell r="I133">
            <v>388374</v>
          </cell>
        </row>
        <row r="135">
          <cell r="D135">
            <v>115433</v>
          </cell>
          <cell r="E135">
            <v>143624</v>
          </cell>
          <cell r="F135">
            <v>162894</v>
          </cell>
          <cell r="G135">
            <v>163533</v>
          </cell>
          <cell r="H135">
            <v>160097</v>
          </cell>
          <cell r="I135">
            <v>160852</v>
          </cell>
        </row>
        <row r="136">
          <cell r="D136">
            <v>65834</v>
          </cell>
          <cell r="E136">
            <v>67613</v>
          </cell>
          <cell r="F136">
            <v>57552</v>
          </cell>
          <cell r="G136">
            <v>53174</v>
          </cell>
          <cell r="H136">
            <v>55623</v>
          </cell>
          <cell r="I136">
            <v>64003</v>
          </cell>
        </row>
        <row r="143">
          <cell r="D143">
            <v>182</v>
          </cell>
          <cell r="E143">
            <v>183</v>
          </cell>
          <cell r="F143">
            <v>177</v>
          </cell>
          <cell r="G143">
            <v>178</v>
          </cell>
          <cell r="H143">
            <v>168</v>
          </cell>
          <cell r="I143">
            <v>168</v>
          </cell>
        </row>
        <row r="149">
          <cell r="D149">
            <v>7655</v>
          </cell>
          <cell r="E149">
            <v>8559</v>
          </cell>
          <cell r="F149">
            <v>8384</v>
          </cell>
          <cell r="G149">
            <v>9979</v>
          </cell>
          <cell r="H149">
            <v>11187</v>
          </cell>
          <cell r="I149">
            <v>12777</v>
          </cell>
        </row>
        <row r="153">
          <cell r="D153">
            <v>5910</v>
          </cell>
          <cell r="E153">
            <v>6083</v>
          </cell>
          <cell r="F153">
            <v>5728</v>
          </cell>
          <cell r="G153">
            <v>6954</v>
          </cell>
          <cell r="H153">
            <v>5896</v>
          </cell>
          <cell r="I153">
            <v>6260</v>
          </cell>
        </row>
        <row r="156">
          <cell r="C156" t="str">
            <v>nap</v>
          </cell>
        </row>
        <row r="165">
          <cell r="D165">
            <v>10427.316999999999</v>
          </cell>
          <cell r="E165">
            <v>11197.616</v>
          </cell>
          <cell r="F165">
            <v>12611.289000000001</v>
          </cell>
          <cell r="G165">
            <v>13613.14</v>
          </cell>
          <cell r="H165">
            <v>14111.007</v>
          </cell>
          <cell r="I165">
            <v>13010.4</v>
          </cell>
        </row>
        <row r="169">
          <cell r="D169">
            <v>13425.852999999999</v>
          </cell>
          <cell r="E169">
            <v>14256.129000000001</v>
          </cell>
          <cell r="F169">
            <v>17609.678</v>
          </cell>
          <cell r="G169">
            <v>19527.647000000001</v>
          </cell>
          <cell r="H169">
            <v>20550.740000000002</v>
          </cell>
          <cell r="I169">
            <v>20512.968000000001</v>
          </cell>
        </row>
        <row r="170">
          <cell r="C170" t="str">
            <v>nav</v>
          </cell>
          <cell r="D170">
            <v>11622.888999999999</v>
          </cell>
          <cell r="E170">
            <v>12228.14</v>
          </cell>
          <cell r="F170">
            <v>15238.295</v>
          </cell>
          <cell r="G170">
            <v>16670.333999999999</v>
          </cell>
          <cell r="H170">
            <v>17867.183000000001</v>
          </cell>
          <cell r="I170">
            <v>18833.884999999998</v>
          </cell>
        </row>
        <row r="172">
          <cell r="C172" t="str">
            <v>nav</v>
          </cell>
          <cell r="D172">
            <v>1762.9639999999999</v>
          </cell>
          <cell r="E172">
            <v>2027.989</v>
          </cell>
          <cell r="F172">
            <v>2371.3829999999998</v>
          </cell>
          <cell r="G172">
            <v>2857.3130000000001</v>
          </cell>
          <cell r="H172">
            <v>2683.5569999999998</v>
          </cell>
          <cell r="I172">
            <v>1679.0830000000001</v>
          </cell>
        </row>
        <row r="173">
          <cell r="C173" t="str">
            <v>nav</v>
          </cell>
          <cell r="D173">
            <v>358.58800000000002</v>
          </cell>
          <cell r="E173">
            <v>378.375</v>
          </cell>
          <cell r="F173">
            <v>379.029</v>
          </cell>
          <cell r="G173">
            <v>403.52499999999998</v>
          </cell>
          <cell r="H173" t="str">
            <v>nav</v>
          </cell>
          <cell r="I173">
            <v>763.09799999999996</v>
          </cell>
        </row>
        <row r="174">
          <cell r="D174">
            <v>1496.71</v>
          </cell>
          <cell r="E174">
            <v>1406.701</v>
          </cell>
          <cell r="F174">
            <v>1287.18</v>
          </cell>
          <cell r="G174">
            <v>1192.96</v>
          </cell>
          <cell r="H174">
            <v>918.47699999999998</v>
          </cell>
          <cell r="I174">
            <v>446.61799999999999</v>
          </cell>
        </row>
        <row r="182">
          <cell r="D182">
            <v>25708.467999999997</v>
          </cell>
          <cell r="E182">
            <v>27238.821000000004</v>
          </cell>
          <cell r="F182">
            <v>31887.175999999999</v>
          </cell>
          <cell r="G182">
            <v>34737.271999999997</v>
          </cell>
          <cell r="H182">
            <v>35580.224000000002</v>
          </cell>
          <cell r="I182">
            <v>34794.555999999997</v>
          </cell>
        </row>
        <row r="199">
          <cell r="D199">
            <v>7982.3239999999996</v>
          </cell>
          <cell r="E199">
            <v>9007.6659999999993</v>
          </cell>
          <cell r="F199">
            <v>10465.98</v>
          </cell>
          <cell r="G199">
            <v>11954.661</v>
          </cell>
          <cell r="H199">
            <v>12924.675999999999</v>
          </cell>
          <cell r="I199">
            <v>13222.91</v>
          </cell>
        </row>
        <row r="201">
          <cell r="D201">
            <v>9579.8459999999995</v>
          </cell>
          <cell r="E201">
            <v>11308.231</v>
          </cell>
          <cell r="F201">
            <v>13494.413</v>
          </cell>
          <cell r="G201">
            <v>15863.715</v>
          </cell>
          <cell r="H201">
            <v>16711.902999999998</v>
          </cell>
          <cell r="I201">
            <v>17747.075000000001</v>
          </cell>
        </row>
        <row r="202">
          <cell r="D202">
            <v>217.334</v>
          </cell>
          <cell r="E202">
            <v>222.08500000000001</v>
          </cell>
          <cell r="F202">
            <v>221.01599999999999</v>
          </cell>
          <cell r="G202">
            <v>227.691</v>
          </cell>
          <cell r="H202">
            <v>247.8</v>
          </cell>
          <cell r="I202">
            <v>264.93299999999999</v>
          </cell>
        </row>
        <row r="208">
          <cell r="D208">
            <v>942.82399999999996</v>
          </cell>
          <cell r="E208">
            <v>852.1</v>
          </cell>
          <cell r="F208">
            <v>922.36699999999996</v>
          </cell>
          <cell r="G208">
            <v>751.83500000000004</v>
          </cell>
          <cell r="H208">
            <v>793.09199999999998</v>
          </cell>
          <cell r="I208">
            <v>484.75200000000001</v>
          </cell>
        </row>
        <row r="211">
          <cell r="D211">
            <v>3928.777</v>
          </cell>
          <cell r="E211">
            <v>4406.4669999999996</v>
          </cell>
          <cell r="F211">
            <v>5306.7849999999999</v>
          </cell>
          <cell r="G211">
            <v>4475.7179999999998</v>
          </cell>
          <cell r="H211">
            <v>5685.1819999999998</v>
          </cell>
          <cell r="I211">
            <v>3742.1590000000001</v>
          </cell>
        </row>
        <row r="219">
          <cell r="D219">
            <v>530.71699999999998</v>
          </cell>
          <cell r="E219">
            <v>533.11099999999999</v>
          </cell>
          <cell r="F219">
            <v>541.11400000000003</v>
          </cell>
          <cell r="G219">
            <v>569.947</v>
          </cell>
          <cell r="H219">
            <v>572.245</v>
          </cell>
          <cell r="I219">
            <v>371.697</v>
          </cell>
        </row>
        <row r="221">
          <cell r="D221">
            <v>1257.201</v>
          </cell>
          <cell r="E221">
            <v>1470.2719999999999</v>
          </cell>
          <cell r="F221">
            <v>1720.6130000000001</v>
          </cell>
          <cell r="G221">
            <v>1844.17</v>
          </cell>
          <cell r="H221">
            <v>2418.3139999999999</v>
          </cell>
          <cell r="I221">
            <v>1734.8589999999999</v>
          </cell>
        </row>
        <row r="234">
          <cell r="D234">
            <v>24086.011173184357</v>
          </cell>
          <cell r="E234">
            <v>29981.598324022347</v>
          </cell>
          <cell r="F234">
            <v>30662.932402234634</v>
          </cell>
          <cell r="G234">
            <v>33364.013966480445</v>
          </cell>
          <cell r="H234">
            <v>32505.178212290502</v>
          </cell>
          <cell r="I234">
            <v>25660.674301675979</v>
          </cell>
        </row>
        <row r="238">
          <cell r="C238" t="str">
            <v>nav</v>
          </cell>
          <cell r="D238">
            <v>936.40111731843569</v>
          </cell>
          <cell r="E238">
            <v>1035.7581005586592</v>
          </cell>
          <cell r="F238">
            <v>1155.3569832402234</v>
          </cell>
          <cell r="G238">
            <v>1271.4463687150837</v>
          </cell>
          <cell r="H238">
            <v>1230.2955307262569</v>
          </cell>
          <cell r="I238">
            <v>1061.4849162011174</v>
          </cell>
        </row>
        <row r="239">
          <cell r="D239">
            <v>667.38435754189936</v>
          </cell>
          <cell r="E239">
            <v>739.40502793296093</v>
          </cell>
          <cell r="F239">
            <v>827.51005586592169</v>
          </cell>
          <cell r="G239">
            <v>897.90335195530724</v>
          </cell>
          <cell r="H239">
            <v>862.72793296089378</v>
          </cell>
          <cell r="I239">
            <v>869.20391061452517</v>
          </cell>
        </row>
        <row r="241">
          <cell r="D241">
            <v>269.01675977653633</v>
          </cell>
          <cell r="E241">
            <v>296.35251396648044</v>
          </cell>
          <cell r="F241">
            <v>327.84636871508383</v>
          </cell>
          <cell r="G241">
            <v>373.54301675977655</v>
          </cell>
          <cell r="H241">
            <v>367.56703910614527</v>
          </cell>
          <cell r="I241">
            <v>192.28100558659216</v>
          </cell>
        </row>
        <row r="242">
          <cell r="D242">
            <v>38.146368715083796</v>
          </cell>
          <cell r="E242">
            <v>38.356424581005584</v>
          </cell>
          <cell r="F242">
            <v>35.69329608938547</v>
          </cell>
          <cell r="G242">
            <v>36.724581005586586</v>
          </cell>
          <cell r="H242" t="str">
            <v>nav</v>
          </cell>
          <cell r="I242">
            <v>76.235754189944132</v>
          </cell>
        </row>
        <row r="243">
          <cell r="D243">
            <v>4807.8268156424583</v>
          </cell>
          <cell r="E243">
            <v>3610.3016759776533</v>
          </cell>
          <cell r="F243">
            <v>2965.7407821229053</v>
          </cell>
          <cell r="G243">
            <v>2856.17374301676</v>
          </cell>
          <cell r="H243">
            <v>2002.0703910614525</v>
          </cell>
          <cell r="I243">
            <v>705.44972067039112</v>
          </cell>
        </row>
        <row r="251">
          <cell r="D251">
            <v>29868.385474860337</v>
          </cell>
          <cell r="E251">
            <v>34666.014525139668</v>
          </cell>
          <cell r="F251">
            <v>34819.723463687151</v>
          </cell>
          <cell r="G251">
            <v>37528.358659217876</v>
          </cell>
          <cell r="H251">
            <v>35737.544134078213</v>
          </cell>
          <cell r="I251">
            <v>27582.111173184356</v>
          </cell>
        </row>
        <row r="268">
          <cell r="D268">
            <v>522.8837988826815</v>
          </cell>
          <cell r="E268">
            <v>634.47262569832401</v>
          </cell>
          <cell r="F268">
            <v>710.368156424581</v>
          </cell>
          <cell r="G268">
            <v>787.43128491620109</v>
          </cell>
          <cell r="H268">
            <v>797.29832402234638</v>
          </cell>
          <cell r="I268">
            <v>797.29832402234638</v>
          </cell>
        </row>
        <row r="270">
          <cell r="D270">
            <v>532.00837988826811</v>
          </cell>
          <cell r="E270">
            <v>598.34357541899442</v>
          </cell>
          <cell r="F270">
            <v>688.84692737430169</v>
          </cell>
          <cell r="G270">
            <v>794.54078212290506</v>
          </cell>
          <cell r="H270">
            <v>822.2335195530726</v>
          </cell>
          <cell r="I270">
            <v>822.2335195530726</v>
          </cell>
        </row>
        <row r="271">
          <cell r="D271">
            <v>38.146368715083796</v>
          </cell>
          <cell r="E271">
            <v>38.356424581005584</v>
          </cell>
          <cell r="F271">
            <v>35.69385474860335</v>
          </cell>
          <cell r="G271">
            <v>36.725139664804466</v>
          </cell>
          <cell r="H271">
            <v>37.649720670391062</v>
          </cell>
          <cell r="I271">
            <v>37.649720670391062</v>
          </cell>
        </row>
        <row r="278">
          <cell r="D278">
            <v>171.79832402234638</v>
          </cell>
          <cell r="E278">
            <v>159.81955307262569</v>
          </cell>
          <cell r="F278">
            <v>178.5189944134078</v>
          </cell>
          <cell r="G278">
            <v>162.44748603351957</v>
          </cell>
          <cell r="H278">
            <v>155.96759776536314</v>
          </cell>
          <cell r="I278">
            <v>111.37486033519552</v>
          </cell>
        </row>
        <row r="280">
          <cell r="D280">
            <v>613.36536312849159</v>
          </cell>
          <cell r="E280">
            <v>611.41899441340786</v>
          </cell>
          <cell r="F280">
            <v>578.26983240223467</v>
          </cell>
          <cell r="G280">
            <v>507.79888268156424</v>
          </cell>
          <cell r="H280">
            <v>558.05139664804472</v>
          </cell>
          <cell r="I280">
            <v>335.50782122905025</v>
          </cell>
        </row>
        <row r="288">
          <cell r="D288">
            <v>97.115083798882694</v>
          </cell>
          <cell r="E288">
            <v>97.408379888268144</v>
          </cell>
          <cell r="F288">
            <v>101.87988826815642</v>
          </cell>
          <cell r="G288">
            <v>103.98770949720671</v>
          </cell>
          <cell r="H288">
            <v>109.31005586592178</v>
          </cell>
          <cell r="I288">
            <v>85.103351955307261</v>
          </cell>
        </row>
        <row r="290">
          <cell r="D290">
            <v>202.20391061452514</v>
          </cell>
          <cell r="E290">
            <v>215.30111731843576</v>
          </cell>
          <cell r="F290">
            <v>236.71731843575418</v>
          </cell>
          <cell r="G290">
            <v>254.52402234636872</v>
          </cell>
          <cell r="H290">
            <v>263.01731843575419</v>
          </cell>
          <cell r="I290">
            <v>177.1268156424581</v>
          </cell>
        </row>
      </sheetData>
      <sheetData sheetId="9">
        <row r="6">
          <cell r="C6">
            <v>16.027466</v>
          </cell>
          <cell r="D6">
            <v>16.278843999999999</v>
          </cell>
          <cell r="E6">
            <v>16.528729999999999</v>
          </cell>
          <cell r="F6">
            <v>16.776976999999999</v>
          </cell>
          <cell r="G6">
            <v>17.023408</v>
          </cell>
          <cell r="H6">
            <v>17.267986000000001</v>
          </cell>
          <cell r="I6">
            <v>17.510643000000002</v>
          </cell>
        </row>
        <row r="7">
          <cell r="C7">
            <v>101726.33</v>
          </cell>
          <cell r="D7">
            <v>99290.38</v>
          </cell>
          <cell r="E7">
            <v>99937.7</v>
          </cell>
          <cell r="F7">
            <v>104295.86</v>
          </cell>
          <cell r="G7">
            <v>107562.01</v>
          </cell>
          <cell r="H7">
            <v>108108.01</v>
          </cell>
          <cell r="I7">
            <v>98808.01</v>
          </cell>
        </row>
        <row r="9">
          <cell r="C9">
            <v>3.6673572119306801</v>
          </cell>
          <cell r="D9">
            <v>3.38012513334938</v>
          </cell>
          <cell r="E9">
            <v>1.11979144715992</v>
          </cell>
          <cell r="F9">
            <v>-0.196700543099004</v>
          </cell>
          <cell r="G9">
            <v>0.26617035809426398</v>
          </cell>
          <cell r="H9">
            <v>-6.5333180752313896E-2</v>
          </cell>
          <cell r="I9">
            <v>-0.93298918884632298</v>
          </cell>
        </row>
        <row r="21">
          <cell r="C21">
            <v>9539.8967329999996</v>
          </cell>
          <cell r="D21">
            <v>11753.669449999999</v>
          </cell>
          <cell r="E21">
            <v>13261.11947</v>
          </cell>
          <cell r="F21">
            <v>14858.68093</v>
          </cell>
          <cell r="G21">
            <v>15915.86587</v>
          </cell>
          <cell r="H21">
            <v>16966.201069999999</v>
          </cell>
          <cell r="I21">
            <v>17959.91502</v>
          </cell>
        </row>
        <row r="26">
          <cell r="C26">
            <v>18695.32</v>
          </cell>
          <cell r="D26">
            <v>19041.650000000001</v>
          </cell>
          <cell r="E26">
            <v>22634.799999999999</v>
          </cell>
          <cell r="F26">
            <v>24530.51</v>
          </cell>
          <cell r="G26">
            <v>25259.94</v>
          </cell>
          <cell r="H26">
            <v>26196.71</v>
          </cell>
          <cell r="I26">
            <v>28409.5</v>
          </cell>
        </row>
        <row r="40">
          <cell r="C40">
            <v>1955.1054899999999</v>
          </cell>
          <cell r="D40">
            <v>1687.1189300000001</v>
          </cell>
          <cell r="E40">
            <v>3992.6395599999996</v>
          </cell>
          <cell r="F40">
            <v>2693.1135358000001</v>
          </cell>
          <cell r="G40">
            <v>2569.1691565700003</v>
          </cell>
          <cell r="H40">
            <v>2336.2527361385701</v>
          </cell>
          <cell r="I40">
            <v>5494.05818</v>
          </cell>
        </row>
        <row r="47">
          <cell r="C47">
            <v>775.69775403999995</v>
          </cell>
          <cell r="D47">
            <v>828.46987810999997</v>
          </cell>
          <cell r="E47">
            <v>781.27948203999995</v>
          </cell>
          <cell r="F47">
            <v>810.54596834999995</v>
          </cell>
          <cell r="G47">
            <v>874.32119233999993</v>
          </cell>
          <cell r="H47">
            <v>1038.29042011</v>
          </cell>
          <cell r="I47">
            <v>1301.0137953200001</v>
          </cell>
        </row>
        <row r="93">
          <cell r="C93">
            <v>22</v>
          </cell>
          <cell r="D93">
            <v>23</v>
          </cell>
          <cell r="E93">
            <v>24</v>
          </cell>
          <cell r="F93">
            <v>24</v>
          </cell>
          <cell r="G93">
            <v>24</v>
          </cell>
          <cell r="H93">
            <v>24</v>
          </cell>
          <cell r="I93">
            <v>24</v>
          </cell>
        </row>
        <row r="94">
          <cell r="C94" t="str">
            <v>nav</v>
          </cell>
          <cell r="D94">
            <v>1325</v>
          </cell>
          <cell r="E94">
            <v>1314</v>
          </cell>
          <cell r="F94">
            <v>1286</v>
          </cell>
          <cell r="G94">
            <v>1291</v>
          </cell>
          <cell r="H94">
            <v>1280</v>
          </cell>
          <cell r="I94">
            <v>1285</v>
          </cell>
        </row>
        <row r="95">
          <cell r="C95">
            <v>8661874</v>
          </cell>
          <cell r="D95">
            <v>9176075.666666666</v>
          </cell>
          <cell r="E95">
            <v>10289972.3333333</v>
          </cell>
          <cell r="F95">
            <v>10792726.25</v>
          </cell>
          <cell r="G95">
            <v>11645271.166666666</v>
          </cell>
          <cell r="H95">
            <v>12153306.75</v>
          </cell>
          <cell r="I95">
            <v>12478843.333333334</v>
          </cell>
        </row>
        <row r="96">
          <cell r="C96">
            <v>18531</v>
          </cell>
          <cell r="D96">
            <v>15530.358719</v>
          </cell>
          <cell r="E96">
            <v>18711.454898</v>
          </cell>
          <cell r="F96">
            <v>19396.516457000002</v>
          </cell>
          <cell r="G96">
            <v>18841.615913000001</v>
          </cell>
          <cell r="H96">
            <v>33170.507710999998</v>
          </cell>
          <cell r="I96">
            <v>22057.468395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510</v>
          </cell>
        </row>
        <row r="105">
          <cell r="C105">
            <v>1</v>
          </cell>
          <cell r="D105">
            <v>1</v>
          </cell>
          <cell r="E105">
            <v>1</v>
          </cell>
          <cell r="F105">
            <v>1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D118">
            <v>4799256</v>
          </cell>
          <cell r="E118">
            <v>5391362.0000000009</v>
          </cell>
          <cell r="F118">
            <v>5778966.9999999991</v>
          </cell>
          <cell r="G118">
            <v>6771199.9999999991</v>
          </cell>
          <cell r="H118">
            <v>7755368.9999999991</v>
          </cell>
          <cell r="I118">
            <v>8613465</v>
          </cell>
        </row>
        <row r="120">
          <cell r="D120">
            <v>2559836.0000000065</v>
          </cell>
          <cell r="E120">
            <v>2572188.0000000084</v>
          </cell>
          <cell r="F120">
            <v>2841332.9999999888</v>
          </cell>
          <cell r="G120">
            <v>3149193.9999999665</v>
          </cell>
          <cell r="H120">
            <v>3468619.9999999511</v>
          </cell>
          <cell r="I120">
            <v>3392684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8">
          <cell r="C128">
            <v>3626</v>
          </cell>
          <cell r="D128">
            <v>3900</v>
          </cell>
          <cell r="E128">
            <v>3999</v>
          </cell>
          <cell r="F128">
            <v>3991</v>
          </cell>
          <cell r="G128">
            <v>4335</v>
          </cell>
          <cell r="H128">
            <v>4577</v>
          </cell>
          <cell r="I128">
            <v>4677</v>
          </cell>
        </row>
        <row r="134">
          <cell r="D134">
            <v>74386</v>
          </cell>
          <cell r="E134">
            <v>76245</v>
          </cell>
          <cell r="F134">
            <v>80443</v>
          </cell>
          <cell r="G134">
            <v>86077</v>
          </cell>
          <cell r="H134">
            <v>124845</v>
          </cell>
          <cell r="I134">
            <v>150308</v>
          </cell>
        </row>
        <row r="151">
          <cell r="C151">
            <v>33065.599999999999</v>
          </cell>
          <cell r="D151">
            <v>33547.285000000003</v>
          </cell>
          <cell r="E151">
            <v>37349.044000000002</v>
          </cell>
          <cell r="F151">
            <v>38927.517999999996</v>
          </cell>
          <cell r="G151">
            <v>40012.618000000002</v>
          </cell>
          <cell r="H151">
            <v>43605.796000000002</v>
          </cell>
          <cell r="I151">
            <v>44309.266000000003</v>
          </cell>
        </row>
        <row r="154">
          <cell r="C154">
            <v>2949.0929999999998</v>
          </cell>
          <cell r="D154">
            <v>4114.5919999999996</v>
          </cell>
          <cell r="E154">
            <v>4152.3609999999999</v>
          </cell>
          <cell r="F154">
            <v>4117.7569999999996</v>
          </cell>
          <cell r="G154">
            <v>4417.9809999999998</v>
          </cell>
          <cell r="H154">
            <v>4835.2209999999995</v>
          </cell>
          <cell r="I154">
            <v>4708.7849999999999</v>
          </cell>
        </row>
        <row r="155">
          <cell r="C155">
            <v>0</v>
          </cell>
          <cell r="D155">
            <v>155978.908</v>
          </cell>
          <cell r="E155">
            <v>166108.94</v>
          </cell>
          <cell r="F155">
            <v>195173.008</v>
          </cell>
          <cell r="G155">
            <v>235005.53200000001</v>
          </cell>
          <cell r="H155">
            <v>265765.223</v>
          </cell>
          <cell r="I155">
            <v>228075.12599999999</v>
          </cell>
        </row>
        <row r="156">
          <cell r="C156" t="str">
            <v>nav</v>
          </cell>
          <cell r="D156">
            <v>23701.365000000002</v>
          </cell>
          <cell r="E156">
            <v>30334.004000000001</v>
          </cell>
          <cell r="F156">
            <v>37474.750999999997</v>
          </cell>
          <cell r="G156">
            <v>46936.235000000001</v>
          </cell>
          <cell r="H156">
            <v>59801.622000000003</v>
          </cell>
          <cell r="I156">
            <v>61115.125999999997</v>
          </cell>
        </row>
        <row r="158">
          <cell r="C158" t="str">
            <v>nav</v>
          </cell>
          <cell r="D158">
            <v>132277.54300000001</v>
          </cell>
          <cell r="E158">
            <v>135774.93599999999</v>
          </cell>
          <cell r="F158">
            <v>157698.25700000001</v>
          </cell>
          <cell r="G158">
            <v>188069.29699999999</v>
          </cell>
          <cell r="H158">
            <v>205963.601</v>
          </cell>
          <cell r="I158">
            <v>166960</v>
          </cell>
        </row>
        <row r="165">
          <cell r="C165">
            <v>36014.692999999999</v>
          </cell>
          <cell r="D165">
            <v>193640.785</v>
          </cell>
          <cell r="E165">
            <v>207610.345</v>
          </cell>
          <cell r="F165">
            <v>238218.283</v>
          </cell>
          <cell r="G165">
            <v>279436.13099999999</v>
          </cell>
          <cell r="H165">
            <v>314206.24</v>
          </cell>
          <cell r="I165">
            <v>277093.17700000003</v>
          </cell>
        </row>
        <row r="174">
          <cell r="D174">
            <v>54690.091999999997</v>
          </cell>
          <cell r="E174">
            <v>61057.205000000002</v>
          </cell>
          <cell r="F174">
            <v>69144.251000000004</v>
          </cell>
          <cell r="G174">
            <v>83355.332000000009</v>
          </cell>
          <cell r="H174">
            <v>79437.873000000196</v>
          </cell>
          <cell r="I174">
            <v>55690.088999999898</v>
          </cell>
        </row>
        <row r="182">
          <cell r="D182">
            <v>199173.486</v>
          </cell>
          <cell r="E182">
            <v>178118.478</v>
          </cell>
          <cell r="F182">
            <v>183072.71600000001</v>
          </cell>
          <cell r="G182">
            <v>186740.481</v>
          </cell>
          <cell r="H182">
            <v>194317.37599999999</v>
          </cell>
          <cell r="I182">
            <v>153459.19200000001</v>
          </cell>
        </row>
        <row r="219">
          <cell r="C219">
            <v>39717.505508829992</v>
          </cell>
          <cell r="D219">
            <v>39389.069182320003</v>
          </cell>
          <cell r="E219">
            <v>42435.442387679999</v>
          </cell>
          <cell r="F219">
            <v>44039.2321868</v>
          </cell>
          <cell r="G219">
            <v>45389.445026689995</v>
          </cell>
          <cell r="H219">
            <v>45887.289606310005</v>
          </cell>
          <cell r="I219">
            <v>41458.977356620002</v>
          </cell>
        </row>
        <row r="222">
          <cell r="C222">
            <v>8744.2899857199991</v>
          </cell>
          <cell r="D222">
            <v>10366.670706730001</v>
          </cell>
          <cell r="E222">
            <v>9157.8991665400008</v>
          </cell>
          <cell r="F222">
            <v>9413.5096107900008</v>
          </cell>
          <cell r="G222">
            <v>10183.824341309999</v>
          </cell>
          <cell r="H222">
            <v>10200.216235770002</v>
          </cell>
          <cell r="I222">
            <v>9367.1037259699988</v>
          </cell>
        </row>
        <row r="223">
          <cell r="C223">
            <v>0</v>
          </cell>
          <cell r="D223">
            <v>10686.952311230003</v>
          </cell>
          <cell r="E223">
            <v>10576.941239190002</v>
          </cell>
          <cell r="F223">
            <v>11936.01478338999</v>
          </cell>
          <cell r="G223">
            <v>13963.743371124583</v>
          </cell>
          <cell r="H223">
            <v>15837.339803990011</v>
          </cell>
          <cell r="I223">
            <v>13544.136365609991</v>
          </cell>
        </row>
        <row r="224">
          <cell r="C224">
            <v>0</v>
          </cell>
          <cell r="D224">
            <v>975.51844200000005</v>
          </cell>
          <cell r="E224">
            <v>1161.1827462700001</v>
          </cell>
          <cell r="F224">
            <v>1384.5930582400001</v>
          </cell>
          <cell r="G224">
            <v>1618.8607431525002</v>
          </cell>
          <cell r="H224">
            <v>1866.1340926500002</v>
          </cell>
          <cell r="I224">
            <v>1990.1416798599973</v>
          </cell>
        </row>
        <row r="226">
          <cell r="C226">
            <v>0</v>
          </cell>
          <cell r="D226">
            <v>9711.4338692300025</v>
          </cell>
          <cell r="E226">
            <v>9415.758492920002</v>
          </cell>
          <cell r="F226">
            <v>10551.42172514999</v>
          </cell>
          <cell r="G226">
            <v>12344.882627972083</v>
          </cell>
          <cell r="H226">
            <v>13971.205711340011</v>
          </cell>
          <cell r="I226">
            <v>11553.994685749994</v>
          </cell>
        </row>
        <row r="227">
          <cell r="C227" t="str">
            <v>nav</v>
          </cell>
          <cell r="D227" t="str">
            <v>nav</v>
          </cell>
          <cell r="E227" t="str">
            <v>nav</v>
          </cell>
          <cell r="F227" t="str">
            <v>nav</v>
          </cell>
          <cell r="G227" t="str">
            <v>nav</v>
          </cell>
          <cell r="H227" t="str">
            <v>nap</v>
          </cell>
          <cell r="I227" t="str">
            <v>nap</v>
          </cell>
        </row>
        <row r="228">
          <cell r="C228" t="str">
            <v>nap</v>
          </cell>
          <cell r="D228" t="str">
            <v>nap</v>
          </cell>
          <cell r="E228" t="str">
            <v>nap</v>
          </cell>
          <cell r="F228" t="str">
            <v>nap</v>
          </cell>
          <cell r="G228" t="str">
            <v>nap</v>
          </cell>
          <cell r="H228" t="str">
            <v>nap</v>
          </cell>
          <cell r="I228" t="str">
            <v>nap</v>
          </cell>
        </row>
        <row r="233">
          <cell r="C233">
            <v>48461.795494549995</v>
          </cell>
          <cell r="D233">
            <v>60442.692200280006</v>
          </cell>
          <cell r="E233">
            <v>62170.282793410006</v>
          </cell>
          <cell r="F233">
            <v>65388.756580979993</v>
          </cell>
          <cell r="G233">
            <v>69537.012739124577</v>
          </cell>
          <cell r="H233">
            <v>71924.845646070011</v>
          </cell>
          <cell r="I233">
            <v>64370.21744819999</v>
          </cell>
        </row>
        <row r="250">
          <cell r="D250">
            <v>18592.821104440107</v>
          </cell>
          <cell r="E250">
            <v>16680.947590120035</v>
          </cell>
          <cell r="F250">
            <v>17654.218284164086</v>
          </cell>
          <cell r="G250">
            <v>18389.240240010415</v>
          </cell>
          <cell r="H250">
            <v>19491.05276438759</v>
          </cell>
          <cell r="I250">
            <v>16499.667053280013</v>
          </cell>
        </row>
        <row r="252">
          <cell r="D252">
            <v>4315.9406187099994</v>
          </cell>
          <cell r="E252">
            <v>4504.3921127799986</v>
          </cell>
          <cell r="F252">
            <v>5044.1931633433996</v>
          </cell>
          <cell r="G252">
            <v>5966.6123070256344</v>
          </cell>
          <cell r="H252">
            <v>6222.9835121199876</v>
          </cell>
          <cell r="I252">
            <v>4286.9504090600176</v>
          </cell>
        </row>
      </sheetData>
      <sheetData sheetId="10">
        <row r="6">
          <cell r="C6">
            <v>6.4012399999999996</v>
          </cell>
          <cell r="D6">
            <v>6.2599010000000002</v>
          </cell>
          <cell r="E6">
            <v>6.2789010000000003</v>
          </cell>
          <cell r="F6">
            <v>6.2935939999999997</v>
          </cell>
          <cell r="G6">
            <v>6.3054959999999998</v>
          </cell>
          <cell r="H6">
            <v>6.3147549999999999</v>
          </cell>
          <cell r="I6">
            <v>6.3210420000000003</v>
          </cell>
        </row>
        <row r="7">
          <cell r="C7">
            <v>22593.47</v>
          </cell>
          <cell r="D7">
            <v>23438.240000000002</v>
          </cell>
          <cell r="E7">
            <v>24191.43</v>
          </cell>
          <cell r="F7">
            <v>24979.19</v>
          </cell>
          <cell r="G7">
            <v>26020.85</v>
          </cell>
          <cell r="H7">
            <v>26896.66</v>
          </cell>
          <cell r="I7">
            <v>24638.720000000001</v>
          </cell>
        </row>
        <row r="9">
          <cell r="C9">
            <v>1.1408333333333334</v>
          </cell>
          <cell r="D9">
            <v>-0.72833333333333339</v>
          </cell>
          <cell r="E9">
            <v>0.60833333333333328</v>
          </cell>
          <cell r="F9">
            <v>1.0141666666666669</v>
          </cell>
          <cell r="G9">
            <v>1.0900000000000001</v>
          </cell>
          <cell r="H9">
            <v>7.6999999999999999E-2</v>
          </cell>
          <cell r="I9">
            <v>-0.09</v>
          </cell>
        </row>
        <row r="11">
          <cell r="C11">
            <v>8.75</v>
          </cell>
          <cell r="D11">
            <v>8.75</v>
          </cell>
          <cell r="E11">
            <v>8.75</v>
          </cell>
          <cell r="F11">
            <v>8.75</v>
          </cell>
          <cell r="G11">
            <v>8.75</v>
          </cell>
          <cell r="H11">
            <v>8.75</v>
          </cell>
          <cell r="I11">
            <v>8.75</v>
          </cell>
        </row>
        <row r="12">
          <cell r="C12">
            <v>8.75</v>
          </cell>
        </row>
        <row r="20">
          <cell r="C20">
            <v>646.9</v>
          </cell>
          <cell r="D20">
            <v>639.54</v>
          </cell>
          <cell r="E20">
            <v>676.74</v>
          </cell>
          <cell r="F20">
            <v>677.03</v>
          </cell>
          <cell r="G20">
            <v>661.49</v>
          </cell>
          <cell r="H20">
            <v>665.53</v>
          </cell>
          <cell r="I20">
            <v>635.9</v>
          </cell>
        </row>
        <row r="25">
          <cell r="C25">
            <v>2920.2</v>
          </cell>
          <cell r="D25">
            <v>3253.4</v>
          </cell>
          <cell r="E25">
            <v>3129.1</v>
          </cell>
          <cell r="F25">
            <v>3653</v>
          </cell>
          <cell r="G25">
            <v>3801.8</v>
          </cell>
          <cell r="H25">
            <v>4238.9314107099999</v>
          </cell>
          <cell r="I25">
            <v>4996.9905203200005</v>
          </cell>
        </row>
        <row r="39">
          <cell r="C39">
            <v>2342.0166100000001</v>
          </cell>
          <cell r="D39">
            <v>2501.1719419999999</v>
          </cell>
          <cell r="E39">
            <v>2589.19924012</v>
          </cell>
          <cell r="F39">
            <v>2792.9804116300002</v>
          </cell>
          <cell r="G39">
            <v>2924.4088372800002</v>
          </cell>
          <cell r="H39">
            <v>3450.7600060700001</v>
          </cell>
          <cell r="I39">
            <v>2565.87558424807</v>
          </cell>
        </row>
        <row r="47">
          <cell r="C47" t="str">
            <v>nav</v>
          </cell>
          <cell r="D47" t="str">
            <v>nav</v>
          </cell>
          <cell r="E47" t="str">
            <v>nav</v>
          </cell>
          <cell r="F47" t="str">
            <v>nav</v>
          </cell>
          <cell r="G47" t="str">
            <v>nav</v>
          </cell>
          <cell r="H47" t="str">
            <v>nav</v>
          </cell>
          <cell r="I47" t="str">
            <v>nav</v>
          </cell>
        </row>
        <row r="93">
          <cell r="C93" t="str">
            <v>nav</v>
          </cell>
          <cell r="D93">
            <v>14</v>
          </cell>
          <cell r="E93">
            <v>14</v>
          </cell>
          <cell r="F93">
            <v>14</v>
          </cell>
          <cell r="G93">
            <v>14</v>
          </cell>
          <cell r="H93">
            <v>14</v>
          </cell>
          <cell r="I93">
            <v>13</v>
          </cell>
        </row>
        <row r="94">
          <cell r="C94" t="str">
            <v>nav</v>
          </cell>
          <cell r="D94">
            <v>407</v>
          </cell>
          <cell r="E94">
            <v>400</v>
          </cell>
          <cell r="F94">
            <v>383</v>
          </cell>
          <cell r="G94">
            <v>482</v>
          </cell>
          <cell r="H94">
            <v>475</v>
          </cell>
          <cell r="I94">
            <v>426</v>
          </cell>
        </row>
        <row r="95">
          <cell r="C95" t="str">
            <v>nav</v>
          </cell>
          <cell r="D95">
            <v>3889770</v>
          </cell>
          <cell r="E95">
            <v>4153037</v>
          </cell>
          <cell r="F95">
            <v>4273429</v>
          </cell>
          <cell r="G95">
            <v>4412804</v>
          </cell>
          <cell r="H95">
            <v>4651705</v>
          </cell>
          <cell r="I95">
            <v>4626162</v>
          </cell>
        </row>
        <row r="96">
          <cell r="D96">
            <v>9.2131576033599991</v>
          </cell>
          <cell r="E96">
            <v>8.9901542085300008</v>
          </cell>
          <cell r="F96">
            <v>10.072536349579901</v>
          </cell>
          <cell r="G96">
            <v>11.316013136885701</v>
          </cell>
          <cell r="H96">
            <v>12.56751005644</v>
          </cell>
          <cell r="I96">
            <v>14.104536438012</v>
          </cell>
        </row>
        <row r="99">
          <cell r="C99">
            <v>9</v>
          </cell>
          <cell r="D99">
            <v>9</v>
          </cell>
          <cell r="E99">
            <v>9</v>
          </cell>
          <cell r="F99">
            <v>9</v>
          </cell>
          <cell r="G99">
            <v>9</v>
          </cell>
          <cell r="H99">
            <v>11</v>
          </cell>
          <cell r="I99">
            <v>11</v>
          </cell>
        </row>
        <row r="100">
          <cell r="C100">
            <v>215</v>
          </cell>
          <cell r="D100">
            <v>219</v>
          </cell>
        </row>
        <row r="105">
          <cell r="C105" t="str">
            <v>nap</v>
          </cell>
          <cell r="D105" t="str">
            <v>nap</v>
          </cell>
          <cell r="E105" t="str">
            <v>nap</v>
          </cell>
          <cell r="F105" t="str">
            <v>nap</v>
          </cell>
          <cell r="G105">
            <v>1</v>
          </cell>
          <cell r="H105">
            <v>1</v>
          </cell>
          <cell r="I105">
            <v>1</v>
          </cell>
        </row>
        <row r="118">
          <cell r="D118">
            <v>1708047</v>
          </cell>
          <cell r="E118">
            <v>1877295</v>
          </cell>
          <cell r="F118">
            <v>1910242</v>
          </cell>
          <cell r="G118">
            <v>2041457</v>
          </cell>
          <cell r="H118">
            <v>2135350</v>
          </cell>
          <cell r="I118">
            <v>2093845</v>
          </cell>
        </row>
        <row r="120">
          <cell r="D120">
            <v>765595</v>
          </cell>
          <cell r="E120">
            <v>852923</v>
          </cell>
          <cell r="F120">
            <v>900240</v>
          </cell>
          <cell r="G120">
            <v>953470</v>
          </cell>
          <cell r="H120">
            <v>1054146</v>
          </cell>
          <cell r="I120">
            <v>992156</v>
          </cell>
        </row>
        <row r="128">
          <cell r="C128">
            <v>1631</v>
          </cell>
        </row>
        <row r="134">
          <cell r="C134">
            <v>17382</v>
          </cell>
          <cell r="D134">
            <v>22795</v>
          </cell>
          <cell r="E134">
            <v>23459</v>
          </cell>
          <cell r="F134">
            <v>25342</v>
          </cell>
          <cell r="G134">
            <v>29786</v>
          </cell>
          <cell r="H134">
            <v>37235</v>
          </cell>
          <cell r="I134">
            <v>48970</v>
          </cell>
        </row>
        <row r="151">
          <cell r="D151">
            <v>13409.675999999999</v>
          </cell>
          <cell r="E151">
            <v>18639.32</v>
          </cell>
          <cell r="F151">
            <v>16705.794580416183</v>
          </cell>
          <cell r="G151">
            <v>17977.640312600775</v>
          </cell>
          <cell r="H151">
            <v>28516.296999999999</v>
          </cell>
          <cell r="I151">
            <v>32946.660000000003</v>
          </cell>
        </row>
        <row r="154">
          <cell r="C154" t="str">
            <v xml:space="preserve"> nav </v>
          </cell>
        </row>
        <row r="155">
          <cell r="D155">
            <v>39921.607000000004</v>
          </cell>
          <cell r="E155">
            <v>51617.36</v>
          </cell>
          <cell r="F155">
            <v>57408.240000000005</v>
          </cell>
          <cell r="G155">
            <v>62223.33</v>
          </cell>
          <cell r="H155">
            <v>70907.350000000006</v>
          </cell>
          <cell r="I155">
            <v>65176.679999999993</v>
          </cell>
        </row>
        <row r="160">
          <cell r="D160">
            <v>14914.743</v>
          </cell>
          <cell r="E160">
            <v>16776.500666666667</v>
          </cell>
          <cell r="F160">
            <v>15676.955</v>
          </cell>
          <cell r="G160">
            <v>14658.415499999999</v>
          </cell>
          <cell r="H160">
            <v>13957.5265</v>
          </cell>
          <cell r="I160">
            <v>9258.5789999999997</v>
          </cell>
        </row>
        <row r="165">
          <cell r="D165">
            <v>71328.806670000005</v>
          </cell>
          <cell r="E165">
            <v>91669.170666666672</v>
          </cell>
          <cell r="F165">
            <v>93805.174580416191</v>
          </cell>
          <cell r="G165">
            <v>99522.305812600782</v>
          </cell>
          <cell r="H165">
            <v>119700.07950000001</v>
          </cell>
          <cell r="I165">
            <v>110454.82999999999</v>
          </cell>
        </row>
        <row r="219">
          <cell r="D219">
            <v>19520.686000000002</v>
          </cell>
          <cell r="E219">
            <v>33571.161</v>
          </cell>
          <cell r="F219">
            <v>35028.576999999997</v>
          </cell>
          <cell r="G219">
            <v>39929.912000000004</v>
          </cell>
          <cell r="H219">
            <v>50938.216</v>
          </cell>
          <cell r="I219">
            <v>52054.631633276476</v>
          </cell>
        </row>
        <row r="222">
          <cell r="D222">
            <v>553.07799999999997</v>
          </cell>
          <cell r="E222">
            <v>633.25</v>
          </cell>
          <cell r="F222">
            <v>573.03</v>
          </cell>
          <cell r="G222">
            <v>672.24</v>
          </cell>
          <cell r="H222">
            <v>729.94</v>
          </cell>
          <cell r="I222">
            <v>618.23260082799993</v>
          </cell>
        </row>
        <row r="223">
          <cell r="D223">
            <v>1854.1100000000001</v>
          </cell>
          <cell r="E223">
            <v>2464.0099999999998</v>
          </cell>
          <cell r="F223">
            <v>2783.83</v>
          </cell>
          <cell r="G223">
            <v>2979.7200000000003</v>
          </cell>
          <cell r="H223">
            <v>3423.3999999999996</v>
          </cell>
          <cell r="I223">
            <v>3210.6798390100003</v>
          </cell>
        </row>
        <row r="224">
          <cell r="C224" t="str">
            <v xml:space="preserve"> nav </v>
          </cell>
          <cell r="D224">
            <v>516.47</v>
          </cell>
          <cell r="E224">
            <v>678.41</v>
          </cell>
          <cell r="F224">
            <v>729.19</v>
          </cell>
          <cell r="G224">
            <v>798.34</v>
          </cell>
          <cell r="H224">
            <v>922.24</v>
          </cell>
          <cell r="I224">
            <v>1046.1298390099998</v>
          </cell>
        </row>
        <row r="226">
          <cell r="D226">
            <v>1337.64</v>
          </cell>
          <cell r="E226">
            <v>1785.6</v>
          </cell>
          <cell r="F226">
            <v>2054.64</v>
          </cell>
          <cell r="G226">
            <v>2181.38</v>
          </cell>
          <cell r="H226">
            <v>2501.16</v>
          </cell>
          <cell r="I226">
            <v>2164.5500000000002</v>
          </cell>
        </row>
        <row r="228">
          <cell r="D228">
            <v>35709.423000000003</v>
          </cell>
          <cell r="E228">
            <v>35261.506999999998</v>
          </cell>
          <cell r="F228">
            <v>34967.107000000004</v>
          </cell>
          <cell r="G228">
            <v>34081.978000000003</v>
          </cell>
          <cell r="H228">
            <v>34065.410000000003</v>
          </cell>
          <cell r="I228">
            <v>25764.921797149997</v>
          </cell>
        </row>
        <row r="233">
          <cell r="D233">
            <v>107887.274</v>
          </cell>
          <cell r="E233">
            <v>85127.198000000004</v>
          </cell>
          <cell r="F233">
            <v>86011.923999999999</v>
          </cell>
          <cell r="G233">
            <v>92143.08</v>
          </cell>
          <cell r="H233">
            <v>105351.46600000001</v>
          </cell>
          <cell r="I233">
            <v>81648.465870264481</v>
          </cell>
        </row>
      </sheetData>
      <sheetData sheetId="11">
        <row r="6">
          <cell r="C6">
            <v>15806.674999999999</v>
          </cell>
          <cell r="D6">
            <v>15567.419</v>
          </cell>
          <cell r="E6">
            <v>15827.69</v>
          </cell>
          <cell r="F6">
            <v>16087.418</v>
          </cell>
          <cell r="G6">
            <v>16346.95</v>
          </cell>
          <cell r="H6">
            <v>16604.026000000002</v>
          </cell>
          <cell r="I6">
            <v>16858.332999999999</v>
          </cell>
        </row>
        <row r="7">
          <cell r="C7">
            <v>58881.970014742663</v>
          </cell>
          <cell r="D7">
            <v>62371.962955843825</v>
          </cell>
          <cell r="E7">
            <v>66737.796362935391</v>
          </cell>
          <cell r="F7">
            <v>71642.870505134939</v>
          </cell>
          <cell r="G7">
            <v>71060.298567264865</v>
          </cell>
          <cell r="H7">
            <v>76689.035361171293</v>
          </cell>
          <cell r="I7">
            <v>76886.021058592916</v>
          </cell>
        </row>
        <row r="9">
          <cell r="C9">
            <v>3.42</v>
          </cell>
          <cell r="D9">
            <v>2.39</v>
          </cell>
          <cell r="E9">
            <v>4.45</v>
          </cell>
          <cell r="F9">
            <v>4.42</v>
          </cell>
          <cell r="G9">
            <v>3.75</v>
          </cell>
          <cell r="H9">
            <v>3.7</v>
          </cell>
          <cell r="I9">
            <v>3.21</v>
          </cell>
        </row>
        <row r="11">
          <cell r="C11">
            <v>7.5970000000000004</v>
          </cell>
          <cell r="D11">
            <v>7.6319999999999997</v>
          </cell>
          <cell r="E11">
            <v>7.5220000000000002</v>
          </cell>
          <cell r="F11">
            <v>7.3447699999999996</v>
          </cell>
          <cell r="G11">
            <v>7.7369500000000002</v>
          </cell>
          <cell r="H11">
            <v>7.6988399999999997</v>
          </cell>
          <cell r="I11">
            <v>7.7938200000000002</v>
          </cell>
        </row>
        <row r="12">
          <cell r="C12">
            <v>7.7430000000000003</v>
          </cell>
          <cell r="D12">
            <v>7.6689999999999996</v>
          </cell>
          <cell r="E12">
            <v>7.6139999999999999</v>
          </cell>
          <cell r="F12">
            <v>7.3639999999999999</v>
          </cell>
          <cell r="G12">
            <v>7.5359999999999996</v>
          </cell>
          <cell r="H12">
            <v>7.7135199999999999</v>
          </cell>
          <cell r="I12">
            <v>7.7419500000000001</v>
          </cell>
        </row>
        <row r="20">
          <cell r="C20">
            <v>3176.6618402000786</v>
          </cell>
          <cell r="D20">
            <v>3556.9837526205456</v>
          </cell>
          <cell r="E20">
            <v>3908.1494283435254</v>
          </cell>
          <cell r="F20">
            <v>4573.907692140122</v>
          </cell>
          <cell r="G20">
            <v>4914.4430298761145</v>
          </cell>
          <cell r="H20">
            <v>5716.8853097804913</v>
          </cell>
          <cell r="I20">
            <v>7216.3586020718976</v>
          </cell>
        </row>
        <row r="25">
          <cell r="C25">
            <v>8889.10096090562</v>
          </cell>
          <cell r="D25">
            <v>9833.3595387840669</v>
          </cell>
          <cell r="E25">
            <v>10571.337410263228</v>
          </cell>
          <cell r="F25">
            <v>11767.243902804308</v>
          </cell>
          <cell r="G25">
            <v>12091.974227570296</v>
          </cell>
          <cell r="H25">
            <v>13789.33627743863</v>
          </cell>
          <cell r="I25">
            <v>17060.837945962314</v>
          </cell>
        </row>
        <row r="39">
          <cell r="C39">
            <v>3644.6287671817822</v>
          </cell>
          <cell r="D39">
            <v>3706.9707178485328</v>
          </cell>
          <cell r="E39">
            <v>5224.1274164929537</v>
          </cell>
          <cell r="F39">
            <v>6284.0621285622292</v>
          </cell>
          <cell r="G39">
            <v>6315.2739774717429</v>
          </cell>
          <cell r="H39">
            <v>6105.8472375981319</v>
          </cell>
          <cell r="I39">
            <v>8187.9331382954697</v>
          </cell>
        </row>
        <row r="47">
          <cell r="C47" t="str">
            <v>nav</v>
          </cell>
          <cell r="D47" t="str">
            <v>nav</v>
          </cell>
          <cell r="E47" t="str">
            <v>nav</v>
          </cell>
          <cell r="F47" t="str">
            <v>nav</v>
          </cell>
          <cell r="G47" t="str">
            <v>nav</v>
          </cell>
          <cell r="H47" t="str">
            <v>nav</v>
          </cell>
          <cell r="I47">
            <v>0</v>
          </cell>
        </row>
        <row r="100">
          <cell r="C100">
            <v>18</v>
          </cell>
          <cell r="D100">
            <v>17</v>
          </cell>
          <cell r="E100">
            <v>18</v>
          </cell>
          <cell r="F100">
            <v>18</v>
          </cell>
          <cell r="G100">
            <v>17</v>
          </cell>
          <cell r="H100">
            <v>16</v>
          </cell>
          <cell r="I100">
            <v>17</v>
          </cell>
        </row>
        <row r="101">
          <cell r="C101">
            <v>3474</v>
          </cell>
          <cell r="D101">
            <v>3564</v>
          </cell>
          <cell r="E101">
            <v>3558</v>
          </cell>
          <cell r="F101">
            <v>3572</v>
          </cell>
          <cell r="G101">
            <v>2968</v>
          </cell>
          <cell r="H101">
            <v>2807</v>
          </cell>
          <cell r="I101">
            <v>2731</v>
          </cell>
        </row>
        <row r="102">
          <cell r="C102">
            <v>4143147</v>
          </cell>
          <cell r="D102">
            <v>4272899</v>
          </cell>
          <cell r="E102">
            <v>4214616</v>
          </cell>
          <cell r="F102">
            <v>4104304</v>
          </cell>
          <cell r="G102">
            <v>4021253</v>
          </cell>
          <cell r="H102">
            <v>4133383</v>
          </cell>
          <cell r="I102">
            <v>6033996</v>
          </cell>
        </row>
        <row r="103">
          <cell r="C103">
            <v>6.713439515598262</v>
          </cell>
          <cell r="D103">
            <v>7.0728511530398324</v>
          </cell>
          <cell r="E103">
            <v>7.6954267482052643</v>
          </cell>
          <cell r="F103">
            <v>8.588287992680506</v>
          </cell>
          <cell r="G103">
            <v>8.7170008853618022</v>
          </cell>
          <cell r="H103">
            <v>9.4036244421237498</v>
          </cell>
          <cell r="I103">
            <v>11.34552761033742</v>
          </cell>
        </row>
        <row r="125">
          <cell r="C125">
            <v>3041161</v>
          </cell>
          <cell r="D125">
            <v>774342</v>
          </cell>
          <cell r="E125">
            <v>3482000</v>
          </cell>
          <cell r="F125">
            <v>3860000</v>
          </cell>
          <cell r="G125">
            <v>4308310</v>
          </cell>
          <cell r="H125">
            <v>6035374</v>
          </cell>
          <cell r="I125">
            <v>5226964</v>
          </cell>
        </row>
        <row r="127">
          <cell r="C127">
            <v>240199</v>
          </cell>
          <cell r="D127">
            <v>177881</v>
          </cell>
          <cell r="E127">
            <v>94000</v>
          </cell>
          <cell r="F127">
            <v>287000</v>
          </cell>
          <cell r="G127">
            <v>705079</v>
          </cell>
          <cell r="H127">
            <v>822414</v>
          </cell>
          <cell r="I127">
            <v>934563</v>
          </cell>
        </row>
        <row r="137">
          <cell r="C137">
            <v>3407</v>
          </cell>
          <cell r="D137">
            <v>3581</v>
          </cell>
          <cell r="E137">
            <v>3824</v>
          </cell>
          <cell r="F137">
            <v>3961</v>
          </cell>
          <cell r="G137">
            <v>3948</v>
          </cell>
          <cell r="H137">
            <v>4056</v>
          </cell>
          <cell r="I137">
            <v>4055</v>
          </cell>
        </row>
        <row r="158">
          <cell r="C158">
            <v>73.819999999999993</v>
          </cell>
          <cell r="D158">
            <v>76.134</v>
          </cell>
          <cell r="E158">
            <v>83.753</v>
          </cell>
          <cell r="F158">
            <v>90.594999999999999</v>
          </cell>
          <cell r="G158">
            <v>112.742</v>
          </cell>
          <cell r="H158">
            <v>112.815</v>
          </cell>
          <cell r="I158">
            <v>100.02200000000001</v>
          </cell>
        </row>
        <row r="162">
          <cell r="C162">
            <v>97.385999999999996</v>
          </cell>
          <cell r="D162">
            <v>113.977</v>
          </cell>
          <cell r="E162">
            <v>141.554</v>
          </cell>
          <cell r="F162">
            <v>182.31899999999999</v>
          </cell>
          <cell r="G162">
            <v>219.19499999999999</v>
          </cell>
          <cell r="H162">
            <v>254.625</v>
          </cell>
          <cell r="I162">
            <v>231.46700000000001</v>
          </cell>
        </row>
        <row r="163">
          <cell r="C163">
            <v>95.542000000000002</v>
          </cell>
          <cell r="D163">
            <v>112.524</v>
          </cell>
          <cell r="E163">
            <v>140.09800000000001</v>
          </cell>
          <cell r="F163">
            <v>180.06899999999999</v>
          </cell>
          <cell r="G163">
            <v>216.989</v>
          </cell>
          <cell r="H163">
            <v>251.65299999999999</v>
          </cell>
          <cell r="I163">
            <v>227.21700000000001</v>
          </cell>
        </row>
        <row r="165">
          <cell r="C165">
            <v>1.8440000000000001</v>
          </cell>
          <cell r="D165">
            <v>1.4530000000000001</v>
          </cell>
          <cell r="E165">
            <v>1.456</v>
          </cell>
          <cell r="F165">
            <v>2.25</v>
          </cell>
          <cell r="G165">
            <v>2.206</v>
          </cell>
          <cell r="H165">
            <v>2.972</v>
          </cell>
          <cell r="I165">
            <v>4.25</v>
          </cell>
        </row>
        <row r="167">
          <cell r="C167">
            <v>21033.563000000002</v>
          </cell>
          <cell r="D167">
            <v>20112.550999999999</v>
          </cell>
          <cell r="E167">
            <v>18973.442000000003</v>
          </cell>
          <cell r="F167">
            <v>17494.065999999999</v>
          </cell>
          <cell r="G167">
            <v>16637.524000000001</v>
          </cell>
          <cell r="H167">
            <v>15752.826999999999</v>
          </cell>
          <cell r="I167">
            <v>11717.408000000001</v>
          </cell>
        </row>
        <row r="172">
          <cell r="C172">
            <v>21204.769</v>
          </cell>
          <cell r="D172">
            <v>20302.662</v>
          </cell>
          <cell r="E172">
            <v>19198.749000000003</v>
          </cell>
          <cell r="F172">
            <v>17766.98</v>
          </cell>
          <cell r="G172">
            <v>16969.461000000003</v>
          </cell>
          <cell r="H172">
            <v>16120.267</v>
          </cell>
          <cell r="I172">
            <v>12048.897000000001</v>
          </cell>
        </row>
        <row r="189">
          <cell r="C189">
            <v>70749.368000000002</v>
          </cell>
          <cell r="D189">
            <v>75071.217000000004</v>
          </cell>
          <cell r="E189">
            <v>79562.888000000006</v>
          </cell>
          <cell r="F189">
            <v>81879.679999999993</v>
          </cell>
          <cell r="G189">
            <v>85594.771999999997</v>
          </cell>
          <cell r="H189">
            <v>90443.38</v>
          </cell>
          <cell r="I189">
            <v>84389.334000000003</v>
          </cell>
        </row>
        <row r="199">
          <cell r="C199">
            <v>982.32299999999998</v>
          </cell>
          <cell r="D199">
            <v>964.70299999999997</v>
          </cell>
          <cell r="E199">
            <v>922.22199999999998</v>
          </cell>
          <cell r="F199">
            <v>722.61699999999996</v>
          </cell>
          <cell r="G199">
            <v>967.86400000000003</v>
          </cell>
          <cell r="H199">
            <v>962.75099999999998</v>
          </cell>
          <cell r="I199">
            <v>559.33500000000004</v>
          </cell>
        </row>
        <row r="209">
          <cell r="C209">
            <v>204.67699999999999</v>
          </cell>
          <cell r="D209">
            <v>239.48099999999999</v>
          </cell>
          <cell r="E209">
            <v>320.68900000000002</v>
          </cell>
          <cell r="F209">
            <v>282.572</v>
          </cell>
          <cell r="G209">
            <v>392.45</v>
          </cell>
          <cell r="H209">
            <v>421.4</v>
          </cell>
          <cell r="I209">
            <v>1625.3620000000001</v>
          </cell>
        </row>
        <row r="225">
          <cell r="C225">
            <v>13.835980885961513</v>
          </cell>
          <cell r="D225">
            <v>7.8726039900899734</v>
          </cell>
          <cell r="E225">
            <v>9.0170738114000528</v>
          </cell>
          <cell r="F225">
            <v>19.76439435089625</v>
          </cell>
          <cell r="G225">
            <v>23.571921443736731</v>
          </cell>
          <cell r="H225">
            <v>25.113092275640668</v>
          </cell>
          <cell r="I225">
            <v>23.95</v>
          </cell>
        </row>
        <row r="229">
          <cell r="C229">
            <v>4.2409918636187527</v>
          </cell>
          <cell r="D229">
            <v>4.8277480766723171</v>
          </cell>
          <cell r="E229">
            <v>5.7495403204623061</v>
          </cell>
          <cell r="F229">
            <v>7.4957903313416621</v>
          </cell>
          <cell r="G229">
            <v>8.6308386411889604</v>
          </cell>
          <cell r="H229">
            <v>9.7448070414025381</v>
          </cell>
          <cell r="I229">
            <v>8.2944640805150733</v>
          </cell>
        </row>
        <row r="230">
          <cell r="G230">
            <v>8.5287951167728231</v>
          </cell>
          <cell r="H230">
            <v>9.6152332618570124</v>
          </cell>
          <cell r="I230">
            <v>8.1987155759306738</v>
          </cell>
        </row>
        <row r="232">
          <cell r="G232">
            <v>0.10204352441613589</v>
          </cell>
          <cell r="H232">
            <v>0.12957377954552501</v>
          </cell>
          <cell r="I232">
            <v>9.5748504584401484E-2</v>
          </cell>
        </row>
        <row r="234">
          <cell r="C234">
            <v>75006.416225623136</v>
          </cell>
          <cell r="D234">
            <v>71867.50587338637</v>
          </cell>
          <cell r="E234">
            <v>53975.487630680327</v>
          </cell>
          <cell r="F234">
            <v>43848.646631721887</v>
          </cell>
          <cell r="G234">
            <v>43444.554986805735</v>
          </cell>
          <cell r="H234">
            <v>41321.597827901489</v>
          </cell>
          <cell r="I234">
            <v>33558.6234159132</v>
          </cell>
        </row>
        <row r="239">
          <cell r="C239">
            <v>75024.493198372715</v>
          </cell>
          <cell r="D239">
            <v>71880.206225453134</v>
          </cell>
          <cell r="E239">
            <v>53990.254244812189</v>
          </cell>
          <cell r="F239">
            <v>43875.906816404124</v>
          </cell>
          <cell r="G239">
            <v>43476.75774689066</v>
          </cell>
          <cell r="H239">
            <v>41356.455727218534</v>
          </cell>
          <cell r="I239">
            <v>33590.867879993712</v>
          </cell>
        </row>
        <row r="256">
          <cell r="C256">
            <v>4200.4196545860777</v>
          </cell>
          <cell r="D256">
            <v>4701.7098246511932</v>
          </cell>
          <cell r="E256">
            <v>5112.7786208747048</v>
          </cell>
          <cell r="F256">
            <v>5597.440270912547</v>
          </cell>
          <cell r="G256">
            <v>5894.1768842887477</v>
          </cell>
          <cell r="H256">
            <v>6329.8953346850722</v>
          </cell>
          <cell r="I256">
            <v>6829.8159810126581</v>
          </cell>
        </row>
        <row r="266">
          <cell r="C266">
            <v>85.31086142322097</v>
          </cell>
          <cell r="D266">
            <v>93.761768157517281</v>
          </cell>
          <cell r="E266">
            <v>92.586025742054119</v>
          </cell>
          <cell r="F266">
            <v>93.562737642585546</v>
          </cell>
          <cell r="G266">
            <v>126.03503184713377</v>
          </cell>
          <cell r="H266">
            <v>121.80858285192753</v>
          </cell>
          <cell r="I266">
            <v>69.245957117024034</v>
          </cell>
        </row>
        <row r="276">
          <cell r="C276">
            <v>24.631925610228592</v>
          </cell>
          <cell r="D276">
            <v>30.551310470726303</v>
          </cell>
          <cell r="E276">
            <v>44.572235355923297</v>
          </cell>
          <cell r="F276">
            <v>38.714285714285715</v>
          </cell>
          <cell r="G276">
            <v>68.699973460721864</v>
          </cell>
          <cell r="H276">
            <v>72.228482570862468</v>
          </cell>
          <cell r="I276">
            <v>149.39799070007749</v>
          </cell>
        </row>
      </sheetData>
      <sheetData sheetId="12">
        <row r="6">
          <cell r="C6">
            <v>8432.15</v>
          </cell>
          <cell r="D6">
            <v>8576.5300000000007</v>
          </cell>
          <cell r="E6">
            <v>8721.01</v>
          </cell>
          <cell r="F6">
            <v>8866.4</v>
          </cell>
          <cell r="G6">
            <v>9012.2000000000007</v>
          </cell>
          <cell r="H6">
            <v>9158.2999999999993</v>
          </cell>
          <cell r="I6">
            <v>9304.4</v>
          </cell>
        </row>
        <row r="7">
          <cell r="C7">
            <v>19721.639452775857</v>
          </cell>
          <cell r="D7">
            <v>20833.948912332507</v>
          </cell>
          <cell r="E7">
            <v>21566.622849639658</v>
          </cell>
          <cell r="F7">
            <v>22975.415842424507</v>
          </cell>
          <cell r="G7">
            <v>23900.438563688447</v>
          </cell>
          <cell r="H7">
            <v>24915.52225780494</v>
          </cell>
          <cell r="I7">
            <v>23662.231633895848</v>
          </cell>
        </row>
        <row r="9">
          <cell r="C9">
            <v>5.82</v>
          </cell>
          <cell r="D9">
            <v>2.3571428571428577</v>
          </cell>
          <cell r="E9">
            <v>3.31</v>
          </cell>
          <cell r="F9">
            <v>4.7300000000000004</v>
          </cell>
          <cell r="G9">
            <v>4.22</v>
          </cell>
          <cell r="H9">
            <v>4.08</v>
          </cell>
          <cell r="I9">
            <v>4.01</v>
          </cell>
        </row>
        <row r="11">
          <cell r="C11">
            <v>21.5124</v>
          </cell>
          <cell r="D11">
            <v>22.367599999999999</v>
          </cell>
          <cell r="E11">
            <v>23.5029</v>
          </cell>
          <cell r="F11">
            <v>23.587900000000001</v>
          </cell>
          <cell r="G11">
            <v>24.338799999999999</v>
          </cell>
          <cell r="H11">
            <v>24.635000000000002</v>
          </cell>
          <cell r="I11">
            <v>24.114100000000001</v>
          </cell>
        </row>
        <row r="12">
          <cell r="C12">
            <v>21.024291666666667</v>
          </cell>
          <cell r="D12">
            <v>22.098796629354624</v>
          </cell>
          <cell r="E12">
            <v>22.994879794463788</v>
          </cell>
          <cell r="F12">
            <v>23.651497919641432</v>
          </cell>
          <cell r="G12">
            <v>24.07005622373897</v>
          </cell>
          <cell r="H12">
            <v>24.680104781162001</v>
          </cell>
          <cell r="I12">
            <v>24.753945826518915</v>
          </cell>
        </row>
        <row r="20">
          <cell r="C20">
            <v>910.82951700982085</v>
          </cell>
          <cell r="D20">
            <v>979.01480960401204</v>
          </cell>
          <cell r="E20">
            <v>1048.4857020781706</v>
          </cell>
          <cell r="F20">
            <v>1206.9361158887889</v>
          </cell>
          <cell r="G20">
            <v>1227.8101658305663</v>
          </cell>
          <cell r="H20">
            <v>1353.9665775947603</v>
          </cell>
          <cell r="I20">
            <v>1716.4310207662008</v>
          </cell>
        </row>
        <row r="25">
          <cell r="C25">
            <v>2165.1971445206091</v>
          </cell>
          <cell r="D25">
            <v>2365.7169649986945</v>
          </cell>
          <cell r="E25">
            <v>2522.665777472097</v>
          </cell>
          <cell r="F25">
            <v>2822.6237783691931</v>
          </cell>
          <cell r="G25">
            <v>2942.4595156221217</v>
          </cell>
          <cell r="H25">
            <v>3332.0729674917256</v>
          </cell>
          <cell r="I25">
            <v>4313.2199196468464</v>
          </cell>
        </row>
        <row r="39">
          <cell r="C39">
            <v>970.0154635128016</v>
          </cell>
          <cell r="D39">
            <v>1007.9799212329566</v>
          </cell>
          <cell r="E39">
            <v>1578.1920840680893</v>
          </cell>
          <cell r="F39">
            <v>1728.0991432553183</v>
          </cell>
          <cell r="G39">
            <v>1760.445227164814</v>
          </cell>
          <cell r="H39">
            <v>1865.7865869475193</v>
          </cell>
          <cell r="I39">
            <v>3445.4987029637236</v>
          </cell>
        </row>
        <row r="47">
          <cell r="C47">
            <v>14.397335444119205</v>
          </cell>
          <cell r="D47">
            <v>11.596547428722328</v>
          </cell>
          <cell r="E47">
            <v>17.001084760796253</v>
          </cell>
          <cell r="F47">
            <v>35.021016506195032</v>
          </cell>
          <cell r="G47">
            <v>42.298269905821101</v>
          </cell>
          <cell r="H47">
            <v>58.415473223615756</v>
          </cell>
          <cell r="I47">
            <v>129.82873097334982</v>
          </cell>
        </row>
        <row r="96">
          <cell r="C96">
            <v>17</v>
          </cell>
          <cell r="D96">
            <v>15</v>
          </cell>
          <cell r="E96">
            <v>15</v>
          </cell>
          <cell r="F96">
            <v>15</v>
          </cell>
          <cell r="G96">
            <v>15</v>
          </cell>
          <cell r="H96">
            <v>15</v>
          </cell>
          <cell r="I96">
            <v>15</v>
          </cell>
        </row>
        <row r="97">
          <cell r="C97">
            <v>2817</v>
          </cell>
          <cell r="D97">
            <v>2987</v>
          </cell>
          <cell r="E97">
            <v>3892</v>
          </cell>
          <cell r="F97">
            <v>5052</v>
          </cell>
          <cell r="G97">
            <v>6072</v>
          </cell>
          <cell r="H97">
            <v>7436</v>
          </cell>
          <cell r="I97">
            <v>7957</v>
          </cell>
        </row>
        <row r="98">
          <cell r="C98">
            <v>5111115</v>
          </cell>
          <cell r="D98">
            <v>5208724</v>
          </cell>
          <cell r="E98">
            <v>6133402</v>
          </cell>
          <cell r="F98">
            <v>6271221</v>
          </cell>
          <cell r="G98">
            <v>6659674</v>
          </cell>
          <cell r="H98">
            <v>7018474</v>
          </cell>
          <cell r="I98">
            <v>6611348</v>
          </cell>
        </row>
        <row r="102">
          <cell r="C102">
            <v>10</v>
          </cell>
          <cell r="D102">
            <v>10</v>
          </cell>
          <cell r="E102">
            <v>10</v>
          </cell>
          <cell r="F102">
            <v>10</v>
          </cell>
          <cell r="G102">
            <v>10</v>
          </cell>
          <cell r="H102">
            <v>10</v>
          </cell>
          <cell r="I102">
            <v>10</v>
          </cell>
        </row>
        <row r="103">
          <cell r="C103">
            <v>103</v>
          </cell>
          <cell r="D103">
            <v>107</v>
          </cell>
          <cell r="E103">
            <v>109</v>
          </cell>
          <cell r="F103">
            <v>125</v>
          </cell>
          <cell r="G103">
            <v>140</v>
          </cell>
          <cell r="H103">
            <v>141</v>
          </cell>
          <cell r="I103">
            <v>134</v>
          </cell>
        </row>
        <row r="122">
          <cell r="C122">
            <v>2702902</v>
          </cell>
          <cell r="D122">
            <v>3027918</v>
          </cell>
          <cell r="E122">
            <v>3341313</v>
          </cell>
          <cell r="F122">
            <v>3697141</v>
          </cell>
          <cell r="G122">
            <v>4102457</v>
          </cell>
          <cell r="H122">
            <v>4574680</v>
          </cell>
          <cell r="I122">
            <v>5096048</v>
          </cell>
        </row>
        <row r="124">
          <cell r="C124">
            <v>840768</v>
          </cell>
          <cell r="D124">
            <v>829174</v>
          </cell>
          <cell r="E124">
            <v>843504</v>
          </cell>
          <cell r="F124">
            <v>819550</v>
          </cell>
          <cell r="G124">
            <v>804682</v>
          </cell>
          <cell r="H124">
            <v>826269</v>
          </cell>
          <cell r="I124">
            <v>794971</v>
          </cell>
        </row>
        <row r="134">
          <cell r="C134">
            <v>1328</v>
          </cell>
          <cell r="D134">
            <v>1404</v>
          </cell>
          <cell r="E134">
            <v>1479</v>
          </cell>
          <cell r="F134">
            <v>1513</v>
          </cell>
          <cell r="G134">
            <v>1590</v>
          </cell>
          <cell r="H134">
            <v>1704</v>
          </cell>
          <cell r="I134">
            <v>1710</v>
          </cell>
        </row>
        <row r="155">
          <cell r="D155">
            <v>1928.365</v>
          </cell>
          <cell r="E155">
            <v>2269.0360000000001</v>
          </cell>
          <cell r="F155">
            <v>2863.6150000000002</v>
          </cell>
          <cell r="G155">
            <v>3995.22</v>
          </cell>
          <cell r="H155">
            <v>5144.4610000000002</v>
          </cell>
          <cell r="I155">
            <v>8438.2440000000006</v>
          </cell>
        </row>
        <row r="159">
          <cell r="D159" t="str">
            <v>nap</v>
          </cell>
          <cell r="E159" t="str">
            <v>nap</v>
          </cell>
          <cell r="F159" t="str">
            <v>nap</v>
          </cell>
          <cell r="G159" t="str">
            <v>nap</v>
          </cell>
          <cell r="H159" t="str">
            <v>nap</v>
          </cell>
          <cell r="I159" t="str">
            <v>nap</v>
          </cell>
        </row>
        <row r="165">
          <cell r="C165">
            <v>4949.9649999999992</v>
          </cell>
          <cell r="D165">
            <v>4681.3360000000002</v>
          </cell>
          <cell r="E165">
            <v>4496.5839999999998</v>
          </cell>
          <cell r="F165">
            <v>4227.1810000000005</v>
          </cell>
          <cell r="G165">
            <v>3843.7249999999999</v>
          </cell>
          <cell r="H165">
            <v>3628.94</v>
          </cell>
          <cell r="I165">
            <v>2110.116</v>
          </cell>
        </row>
        <row r="170">
          <cell r="C170">
            <v>6561.4629999999988</v>
          </cell>
          <cell r="D170">
            <v>6609.701</v>
          </cell>
          <cell r="E170">
            <v>6765.62</v>
          </cell>
          <cell r="F170">
            <v>7090.7960000000012</v>
          </cell>
          <cell r="G170">
            <v>7838.9449999999997</v>
          </cell>
          <cell r="H170">
            <v>8773.4009999999998</v>
          </cell>
          <cell r="I170">
            <v>10548.36</v>
          </cell>
        </row>
        <row r="223">
          <cell r="D223">
            <v>1831.5506667544373</v>
          </cell>
          <cell r="E223">
            <v>2259.136203419986</v>
          </cell>
          <cell r="F223">
            <v>2813.2262050481431</v>
          </cell>
          <cell r="G223">
            <v>3879.3956456977089</v>
          </cell>
          <cell r="H223">
            <v>5250.6615433718343</v>
          </cell>
          <cell r="I223">
            <v>7036.3459459485812</v>
          </cell>
        </row>
        <row r="232">
          <cell r="C232">
            <v>15461.375964861776</v>
          </cell>
          <cell r="D232">
            <v>14442.847317075299</v>
          </cell>
          <cell r="E232">
            <v>13702.32195788223</v>
          </cell>
          <cell r="F232">
            <v>13682.143306407395</v>
          </cell>
          <cell r="G232">
            <v>13233.596574865651</v>
          </cell>
          <cell r="H232">
            <v>12630.284588865265</v>
          </cell>
          <cell r="I232">
            <v>7210.4245791108906</v>
          </cell>
        </row>
        <row r="237">
          <cell r="C237">
            <v>17895.731374087773</v>
          </cell>
          <cell r="D237">
            <v>16274.397983829736</v>
          </cell>
          <cell r="E237">
            <v>15961.458161302216</v>
          </cell>
          <cell r="F237">
            <v>16495.369511455538</v>
          </cell>
          <cell r="G237">
            <v>17112.992220563359</v>
          </cell>
          <cell r="H237">
            <v>17880.946132237099</v>
          </cell>
          <cell r="I237">
            <v>14246.770525059472</v>
          </cell>
        </row>
      </sheetData>
      <sheetData sheetId="13">
        <row r="6">
          <cell r="C6">
            <v>2715.6570000000002</v>
          </cell>
          <cell r="D6">
            <v>2719.47</v>
          </cell>
          <cell r="E6">
            <v>2721.6640000000002</v>
          </cell>
          <cell r="F6">
            <v>2725.8820000000001</v>
          </cell>
          <cell r="G6">
            <v>2730.982</v>
          </cell>
          <cell r="H6">
            <v>2734.0920000000001</v>
          </cell>
          <cell r="I6" t="str">
            <v>nav</v>
          </cell>
        </row>
        <row r="7">
          <cell r="C7">
            <v>13443.766346992201</v>
          </cell>
          <cell r="D7">
            <v>13768.4769971765</v>
          </cell>
          <cell r="E7">
            <v>13710.6820305201</v>
          </cell>
          <cell r="F7">
            <v>15176</v>
          </cell>
          <cell r="G7">
            <v>15865.309318715699</v>
          </cell>
          <cell r="H7">
            <v>15996.0923208366</v>
          </cell>
          <cell r="I7">
            <v>13789.0617058759</v>
          </cell>
        </row>
        <row r="9">
          <cell r="C9">
            <v>6.4</v>
          </cell>
          <cell r="D9">
            <v>3.7</v>
          </cell>
          <cell r="E9">
            <v>1.7</v>
          </cell>
          <cell r="F9">
            <v>5.2</v>
          </cell>
          <cell r="G9">
            <v>2.4</v>
          </cell>
          <cell r="H9">
            <v>6.2188564718600077</v>
          </cell>
          <cell r="I9">
            <v>5.1912782412</v>
          </cell>
        </row>
        <row r="11">
          <cell r="C11">
            <v>114.7</v>
          </cell>
          <cell r="D11">
            <v>120.42</v>
          </cell>
          <cell r="E11">
            <v>128.44</v>
          </cell>
          <cell r="F11">
            <v>125</v>
          </cell>
          <cell r="G11">
            <v>127.7</v>
          </cell>
          <cell r="H11">
            <v>132.56899999999999</v>
          </cell>
          <cell r="I11">
            <v>142.64930000000001</v>
          </cell>
        </row>
        <row r="12">
          <cell r="C12">
            <v>111.3</v>
          </cell>
          <cell r="D12">
            <v>117.31079564579821</v>
          </cell>
          <cell r="E12">
            <v>125.14</v>
          </cell>
          <cell r="F12">
            <v>128.36053249522109</v>
          </cell>
          <cell r="G12">
            <v>129.72300430561097</v>
          </cell>
          <cell r="H12">
            <v>134.21867880126098</v>
          </cell>
          <cell r="I12">
            <v>143.26778327238</v>
          </cell>
        </row>
        <row r="20">
          <cell r="C20">
            <v>554.34605928509154</v>
          </cell>
          <cell r="D20">
            <v>608.92708852350108</v>
          </cell>
          <cell r="E20">
            <v>672.77327935222672</v>
          </cell>
          <cell r="F20">
            <v>754.69280000000003</v>
          </cell>
          <cell r="G20">
            <v>841.38752218543459</v>
          </cell>
          <cell r="H20">
            <v>910.19351532824419</v>
          </cell>
          <cell r="I20">
            <v>1032.4406618886319</v>
          </cell>
        </row>
        <row r="25">
          <cell r="C25">
            <v>1438.6260592850913</v>
          </cell>
          <cell r="D25">
            <v>1628.2105547251285</v>
          </cell>
          <cell r="E25">
            <v>1625.0319383125975</v>
          </cell>
          <cell r="F25">
            <v>1867.89771456472</v>
          </cell>
          <cell r="G25">
            <v>2220.3766138064211</v>
          </cell>
          <cell r="H25">
            <v>2450.7732964233724</v>
          </cell>
          <cell r="I25">
            <v>2678.2753347541839</v>
          </cell>
        </row>
        <row r="39">
          <cell r="C39">
            <v>1021.0526329555361</v>
          </cell>
          <cell r="D39">
            <v>810.59711011459899</v>
          </cell>
          <cell r="E39">
            <v>906.41796947991281</v>
          </cell>
          <cell r="F39">
            <v>1002.0442531504001</v>
          </cell>
          <cell r="G39">
            <v>1031.8161643476899</v>
          </cell>
          <cell r="H39">
            <v>863.15336210049111</v>
          </cell>
          <cell r="I39">
            <v>766.2287772526048</v>
          </cell>
        </row>
        <row r="47">
          <cell r="C47" t="str">
            <v>nav</v>
          </cell>
          <cell r="D47" t="str">
            <v>nav</v>
          </cell>
          <cell r="E47" t="str">
            <v>nav</v>
          </cell>
          <cell r="F47" t="str">
            <v>nav</v>
          </cell>
          <cell r="G47" t="str">
            <v>nav</v>
          </cell>
          <cell r="H47" t="str">
            <v>nav</v>
          </cell>
          <cell r="I47" t="str">
            <v>nav</v>
          </cell>
        </row>
        <row r="94">
          <cell r="C94">
            <v>6</v>
          </cell>
          <cell r="D94">
            <v>6</v>
          </cell>
          <cell r="E94">
            <v>6</v>
          </cell>
          <cell r="F94">
            <v>8</v>
          </cell>
          <cell r="G94">
            <v>8</v>
          </cell>
          <cell r="H94">
            <v>8</v>
          </cell>
          <cell r="I94">
            <v>8</v>
          </cell>
        </row>
        <row r="95">
          <cell r="C95">
            <v>104</v>
          </cell>
          <cell r="D95">
            <v>107</v>
          </cell>
          <cell r="E95">
            <v>107</v>
          </cell>
          <cell r="F95">
            <v>140</v>
          </cell>
          <cell r="G95">
            <v>134</v>
          </cell>
          <cell r="H95">
            <v>138</v>
          </cell>
          <cell r="I95">
            <v>136</v>
          </cell>
        </row>
        <row r="96">
          <cell r="C96">
            <v>326621</v>
          </cell>
          <cell r="D96">
            <v>442362</v>
          </cell>
          <cell r="E96">
            <v>401358</v>
          </cell>
          <cell r="F96">
            <v>430578</v>
          </cell>
          <cell r="G96">
            <v>537109</v>
          </cell>
          <cell r="H96">
            <v>581886</v>
          </cell>
          <cell r="I96">
            <v>669965</v>
          </cell>
        </row>
        <row r="97">
          <cell r="C97">
            <v>2.4540242458587622</v>
          </cell>
          <cell r="D97">
            <v>2.5867337402424848</v>
          </cell>
          <cell r="E97">
            <v>2.6230066957334164</v>
          </cell>
          <cell r="F97">
            <v>3.6607333359999998</v>
          </cell>
          <cell r="G97">
            <v>3.8064836021926389</v>
          </cell>
          <cell r="H97">
            <v>3.9550386817430927</v>
          </cell>
          <cell r="I97">
            <v>4.2688537553286272</v>
          </cell>
        </row>
        <row r="100">
          <cell r="C100">
            <v>42</v>
          </cell>
          <cell r="D100">
            <v>39</v>
          </cell>
          <cell r="E100">
            <v>37</v>
          </cell>
          <cell r="F100">
            <v>31</v>
          </cell>
          <cell r="G100">
            <v>29</v>
          </cell>
          <cell r="H100">
            <v>28</v>
          </cell>
          <cell r="I100">
            <v>28</v>
          </cell>
        </row>
        <row r="101">
          <cell r="C101">
            <v>130</v>
          </cell>
          <cell r="D101">
            <v>133</v>
          </cell>
          <cell r="E101">
            <v>134</v>
          </cell>
          <cell r="F101">
            <v>127</v>
          </cell>
          <cell r="G101">
            <v>127</v>
          </cell>
          <cell r="H101">
            <v>127</v>
          </cell>
          <cell r="I101">
            <v>128</v>
          </cell>
        </row>
        <row r="102">
          <cell r="C102">
            <v>666581</v>
          </cell>
          <cell r="D102">
            <v>686286</v>
          </cell>
          <cell r="E102">
            <v>748776</v>
          </cell>
          <cell r="F102">
            <v>133666</v>
          </cell>
          <cell r="G102">
            <v>138792</v>
          </cell>
          <cell r="H102">
            <v>143182</v>
          </cell>
          <cell r="I102">
            <v>150760</v>
          </cell>
        </row>
        <row r="103">
          <cell r="C103">
            <v>0.74055590235396684</v>
          </cell>
          <cell r="D103">
            <v>0.81733689586447433</v>
          </cell>
          <cell r="E103">
            <v>0.92994578013080031</v>
          </cell>
          <cell r="F103">
            <v>0.53827505599999992</v>
          </cell>
          <cell r="G103">
            <v>0.54235965544244313</v>
          </cell>
          <cell r="H103">
            <v>0.5205299957003523</v>
          </cell>
          <cell r="I103">
            <v>0.53844638564647695</v>
          </cell>
        </row>
        <row r="119">
          <cell r="C119">
            <v>2563456</v>
          </cell>
          <cell r="D119">
            <v>2776854</v>
          </cell>
          <cell r="E119">
            <v>2176941</v>
          </cell>
          <cell r="F119">
            <v>2895116</v>
          </cell>
          <cell r="G119">
            <v>3039240</v>
          </cell>
          <cell r="H119">
            <v>3393058</v>
          </cell>
          <cell r="I119">
            <v>3944088</v>
          </cell>
        </row>
        <row r="120">
          <cell r="C120">
            <v>2563456</v>
          </cell>
          <cell r="D120">
            <v>2776854</v>
          </cell>
          <cell r="E120">
            <v>2176941</v>
          </cell>
          <cell r="F120">
            <v>2895116</v>
          </cell>
          <cell r="G120">
            <v>3039240</v>
          </cell>
          <cell r="H120">
            <v>3393058</v>
          </cell>
          <cell r="I120">
            <v>3944088</v>
          </cell>
        </row>
        <row r="122">
          <cell r="C122">
            <v>223259</v>
          </cell>
          <cell r="D122">
            <v>227001</v>
          </cell>
          <cell r="E122">
            <v>245500</v>
          </cell>
          <cell r="F122">
            <v>291898</v>
          </cell>
          <cell r="G122">
            <v>303451</v>
          </cell>
          <cell r="H122">
            <v>328658</v>
          </cell>
          <cell r="I122">
            <v>335587</v>
          </cell>
        </row>
        <row r="132">
          <cell r="C132">
            <v>513</v>
          </cell>
          <cell r="D132">
            <v>526</v>
          </cell>
          <cell r="E132">
            <v>551</v>
          </cell>
          <cell r="F132">
            <v>690</v>
          </cell>
          <cell r="G132">
            <v>712</v>
          </cell>
          <cell r="H132">
            <v>755</v>
          </cell>
          <cell r="I132">
            <v>791</v>
          </cell>
        </row>
        <row r="137">
          <cell r="C137">
            <v>22140</v>
          </cell>
          <cell r="D137">
            <v>24425</v>
          </cell>
          <cell r="E137">
            <v>26750</v>
          </cell>
          <cell r="F137">
            <v>29147</v>
          </cell>
          <cell r="G137">
            <v>34098</v>
          </cell>
          <cell r="H137">
            <v>40030</v>
          </cell>
          <cell r="I137">
            <v>45002</v>
          </cell>
        </row>
        <row r="153">
          <cell r="C153">
            <v>1785.127</v>
          </cell>
          <cell r="D153">
            <v>2088.1860000000001</v>
          </cell>
          <cell r="E153">
            <v>2723.433</v>
          </cell>
          <cell r="F153">
            <v>3258.2170000000001</v>
          </cell>
          <cell r="G153">
            <v>4060.0349999999999</v>
          </cell>
          <cell r="H153">
            <v>4896.0540000000001</v>
          </cell>
          <cell r="I153">
            <v>6605.5410000000002</v>
          </cell>
        </row>
        <row r="156">
          <cell r="C156">
            <v>456.18700000000001</v>
          </cell>
          <cell r="D156">
            <v>442.96300000000002</v>
          </cell>
          <cell r="E156">
            <v>506.178</v>
          </cell>
          <cell r="F156">
            <v>516.64800000000002</v>
          </cell>
          <cell r="G156">
            <v>539.73699999999997</v>
          </cell>
          <cell r="H156">
            <v>580.822</v>
          </cell>
          <cell r="I156">
            <v>564.92499999999995</v>
          </cell>
        </row>
        <row r="157">
          <cell r="C157">
            <v>80421.794999999998</v>
          </cell>
          <cell r="D157">
            <v>86051.51</v>
          </cell>
          <cell r="E157">
            <v>96995.377999999997</v>
          </cell>
          <cell r="F157">
            <v>102695.387</v>
          </cell>
          <cell r="G157">
            <v>115792.141</v>
          </cell>
          <cell r="H157">
            <v>120674.79300000001</v>
          </cell>
          <cell r="I157">
            <v>108893.242</v>
          </cell>
        </row>
        <row r="158">
          <cell r="C158">
            <v>63463.648000000001</v>
          </cell>
          <cell r="D158">
            <v>71374.775999999998</v>
          </cell>
          <cell r="E158">
            <v>81171.076000000001</v>
          </cell>
          <cell r="F158">
            <v>85193.039000000004</v>
          </cell>
          <cell r="G158">
            <v>95557.547999999995</v>
          </cell>
          <cell r="H158">
            <v>99170.976999999999</v>
          </cell>
          <cell r="I158">
            <v>88433.241999999998</v>
          </cell>
        </row>
        <row r="160">
          <cell r="C160">
            <v>16958.147000000001</v>
          </cell>
          <cell r="D160">
            <v>14676.734</v>
          </cell>
          <cell r="E160">
            <v>15824.302</v>
          </cell>
          <cell r="F160">
            <v>17502.348000000002</v>
          </cell>
          <cell r="G160">
            <v>20234.593000000001</v>
          </cell>
          <cell r="H160">
            <v>21503.815999999999</v>
          </cell>
          <cell r="I160">
            <v>20460</v>
          </cell>
        </row>
        <row r="162">
          <cell r="C162">
            <v>16769.407999999999</v>
          </cell>
          <cell r="D162">
            <v>15003.231</v>
          </cell>
          <cell r="E162">
            <v>14720.453</v>
          </cell>
          <cell r="F162">
            <v>13811.218000000001</v>
          </cell>
          <cell r="G162">
            <v>13258.93</v>
          </cell>
          <cell r="H162">
            <v>12484.067999999999</v>
          </cell>
          <cell r="I162">
            <v>9035.8960000000006</v>
          </cell>
        </row>
        <row r="167">
          <cell r="C167">
            <v>99432.516999999993</v>
          </cell>
          <cell r="D167">
            <v>103585.89</v>
          </cell>
          <cell r="E167">
            <v>114945.442</v>
          </cell>
          <cell r="F167">
            <v>120281.47</v>
          </cell>
          <cell r="G167">
            <v>133650.84299999999</v>
          </cell>
          <cell r="H167">
            <v>138635.73700000002</v>
          </cell>
          <cell r="I167">
            <v>125099.60399999999</v>
          </cell>
        </row>
        <row r="184">
          <cell r="C184">
            <v>47046.252</v>
          </cell>
          <cell r="D184">
            <v>50687.642999999996</v>
          </cell>
          <cell r="E184">
            <v>54589.088000000003</v>
          </cell>
          <cell r="F184">
            <v>54632.919000000002</v>
          </cell>
          <cell r="G184">
            <v>60732.124000000003</v>
          </cell>
          <cell r="H184">
            <v>57829.67</v>
          </cell>
          <cell r="I184">
            <v>50509.144999999997</v>
          </cell>
        </row>
        <row r="186">
          <cell r="C186">
            <v>22078.306</v>
          </cell>
          <cell r="D186">
            <v>26081.319</v>
          </cell>
          <cell r="E186">
            <v>29368.100999999999</v>
          </cell>
          <cell r="F186">
            <v>32694.6</v>
          </cell>
          <cell r="G186">
            <v>38258.197999999997</v>
          </cell>
          <cell r="H186">
            <v>39278.695</v>
          </cell>
          <cell r="I186">
            <v>36293.120000000003</v>
          </cell>
        </row>
        <row r="220">
          <cell r="C220">
            <v>1256.3419088156058</v>
          </cell>
          <cell r="D220">
            <v>1469.3358498223718</v>
          </cell>
          <cell r="E220">
            <v>1629.4242962403457</v>
          </cell>
          <cell r="F220">
            <v>1920.9465996676799</v>
          </cell>
          <cell r="G220">
            <v>2283.9082696227874</v>
          </cell>
          <cell r="H220">
            <v>2662.4132134038878</v>
          </cell>
          <cell r="I220">
            <v>3028.5025436707365</v>
          </cell>
        </row>
        <row r="223">
          <cell r="C223">
            <v>87.171666457454222</v>
          </cell>
          <cell r="D223">
            <v>75.040573267646579</v>
          </cell>
          <cell r="E223">
            <v>71.70752763866399</v>
          </cell>
          <cell r="F223">
            <v>77.256018317680002</v>
          </cell>
          <cell r="G223">
            <v>77.347265126076749</v>
          </cell>
          <cell r="H223">
            <v>59.270209709208046</v>
          </cell>
          <cell r="I223">
            <v>58.191198457055158</v>
          </cell>
        </row>
        <row r="224">
          <cell r="C224">
            <v>6245.2455400505069</v>
          </cell>
          <cell r="D224">
            <v>7269.7857422739871</v>
          </cell>
          <cell r="E224">
            <v>8326.0126571983001</v>
          </cell>
          <cell r="F224">
            <v>10525.769011327964</v>
          </cell>
          <cell r="G224">
            <v>13053.846564282694</v>
          </cell>
          <cell r="H224">
            <v>15167.992543519149</v>
          </cell>
          <cell r="I224">
            <v>14735.789430661418</v>
          </cell>
        </row>
        <row r="225">
          <cell r="C225">
            <v>4569.7077292053173</v>
          </cell>
          <cell r="D225">
            <v>5504.6494005782261</v>
          </cell>
          <cell r="E225">
            <v>6293.2593286972133</v>
          </cell>
          <cell r="F225">
            <v>7782.5694711039996</v>
          </cell>
          <cell r="G225">
            <v>9378.8447143491776</v>
          </cell>
          <cell r="H225">
            <v>11100.506304124872</v>
          </cell>
          <cell r="I225">
            <v>10906.121650037538</v>
          </cell>
        </row>
        <row r="227">
          <cell r="C227">
            <v>1675.5378108451901</v>
          </cell>
          <cell r="D227">
            <v>1765.1363416957608</v>
          </cell>
          <cell r="E227">
            <v>2032.7533285010861</v>
          </cell>
          <cell r="F227">
            <v>2743.1995402239631</v>
          </cell>
          <cell r="G227">
            <v>3675.0018499335165</v>
          </cell>
          <cell r="H227">
            <v>4067.4862393942772</v>
          </cell>
          <cell r="I227">
            <v>3829.6677806238795</v>
          </cell>
        </row>
        <row r="229">
          <cell r="C229">
            <v>18912.537309698047</v>
          </cell>
          <cell r="D229">
            <v>16017.66494694414</v>
          </cell>
          <cell r="E229">
            <v>14166.385444878229</v>
          </cell>
          <cell r="F229">
            <v>13623.046168116238</v>
          </cell>
          <cell r="G229">
            <v>13352.40683688888</v>
          </cell>
          <cell r="H229">
            <v>12780.774725753909</v>
          </cell>
          <cell r="I229">
            <v>8781.8387779729728</v>
          </cell>
        </row>
        <row r="234">
          <cell r="C234">
            <v>26501.296425021617</v>
          </cell>
          <cell r="D234">
            <v>24831.827112308143</v>
          </cell>
          <cell r="E234">
            <v>24193.52992595554</v>
          </cell>
          <cell r="F234">
            <v>26147.017797429558</v>
          </cell>
          <cell r="G234">
            <v>28767.508935920439</v>
          </cell>
          <cell r="H234">
            <v>30670.450692386155</v>
          </cell>
          <cell r="I234">
            <v>26604.321950762183</v>
          </cell>
        </row>
        <row r="251">
          <cell r="C251">
            <v>2387.8862155455095</v>
          </cell>
          <cell r="D251">
            <v>2618.2221809020925</v>
          </cell>
          <cell r="E251">
            <v>2907.2977578970731</v>
          </cell>
          <cell r="F251">
            <v>3411.6155700055192</v>
          </cell>
          <cell r="G251">
            <v>4056.5880389584968</v>
          </cell>
          <cell r="H251">
            <v>3960.4957426513747</v>
          </cell>
          <cell r="I251">
            <v>3500.7932847378152</v>
          </cell>
        </row>
        <row r="253">
          <cell r="C253">
            <v>1582.1231210351636</v>
          </cell>
          <cell r="D253">
            <v>1924.5321260873902</v>
          </cell>
          <cell r="E253">
            <v>2200.3296468822759</v>
          </cell>
          <cell r="F253">
            <v>2769.6983647866027</v>
          </cell>
          <cell r="G253">
            <v>1547.9932379152704</v>
          </cell>
          <cell r="H253">
            <v>3349.1435433992115</v>
          </cell>
          <cell r="I253">
            <v>3315.1350148508263</v>
          </cell>
        </row>
      </sheetData>
      <sheetData sheetId="14">
        <row r="6">
          <cell r="C6">
            <v>30814.174999999999</v>
          </cell>
          <cell r="D6">
            <v>31151.643</v>
          </cell>
          <cell r="E6">
            <v>31488.625</v>
          </cell>
          <cell r="F6">
            <v>31826.018</v>
          </cell>
          <cell r="G6">
            <v>32162.184000000001</v>
          </cell>
          <cell r="H6">
            <v>32495.51</v>
          </cell>
          <cell r="I6">
            <v>32824.358</v>
          </cell>
        </row>
        <row r="7">
          <cell r="C7">
            <v>67786.363443614406</v>
          </cell>
          <cell r="D7">
            <v>56098.124769729955</v>
          </cell>
          <cell r="E7">
            <v>58003.485439011027</v>
          </cell>
          <cell r="F7">
            <v>66127.270346175224</v>
          </cell>
          <cell r="G7">
            <v>66777.837987774154</v>
          </cell>
          <cell r="H7">
            <v>69656.473204318347</v>
          </cell>
          <cell r="I7">
            <v>56665.979352955255</v>
          </cell>
        </row>
        <row r="9">
          <cell r="C9">
            <v>3.2240611887172999</v>
          </cell>
          <cell r="D9">
            <v>4.3979285416694003</v>
          </cell>
          <cell r="E9">
            <v>3.2348819503701201</v>
          </cell>
          <cell r="F9">
            <v>1.3648558837145399</v>
          </cell>
          <cell r="G9">
            <v>2.1925231538681902</v>
          </cell>
          <cell r="H9">
            <v>1.90009157916242</v>
          </cell>
          <cell r="I9">
            <v>1.97323222946076</v>
          </cell>
        </row>
        <row r="11">
          <cell r="C11">
            <v>2.9849999999999999</v>
          </cell>
          <cell r="D11">
            <v>3.4104999999999999</v>
          </cell>
          <cell r="E11">
            <v>3.3559999999999999</v>
          </cell>
          <cell r="F11">
            <v>3.2414999999999998</v>
          </cell>
          <cell r="G11">
            <v>3.3740000000000001</v>
          </cell>
          <cell r="H11">
            <v>3.3140000000000001</v>
          </cell>
          <cell r="I11">
            <v>3.621</v>
          </cell>
        </row>
        <row r="12">
          <cell r="C12">
            <v>2.8383998737373743</v>
          </cell>
          <cell r="D12">
            <v>3.1844524999999995</v>
          </cell>
          <cell r="E12">
            <v>3.3751000000000002</v>
          </cell>
          <cell r="F12">
            <v>3.2607499999999998</v>
          </cell>
          <cell r="G12">
            <v>3.2866</v>
          </cell>
          <cell r="H12">
            <v>3.33697</v>
          </cell>
          <cell r="I12">
            <v>3.4950233333333336</v>
          </cell>
        </row>
        <row r="20">
          <cell r="C20">
            <v>13443.440871035176</v>
          </cell>
          <cell r="D20">
            <v>12233.82948421346</v>
          </cell>
          <cell r="E20">
            <v>13144.911935518474</v>
          </cell>
          <cell r="F20">
            <v>14611.457588795311</v>
          </cell>
          <cell r="G20">
            <v>15191.864980545346</v>
          </cell>
          <cell r="H20">
            <v>16252.49929495172</v>
          </cell>
          <cell r="I20">
            <v>20214.105152203803</v>
          </cell>
        </row>
        <row r="25">
          <cell r="C25">
            <v>22908.562384924622</v>
          </cell>
          <cell r="D25">
            <v>20913.117822020231</v>
          </cell>
          <cell r="E25">
            <v>21991.86150625745</v>
          </cell>
          <cell r="F25">
            <v>25208.410290914704</v>
          </cell>
          <cell r="G25">
            <v>27325.976787196207</v>
          </cell>
          <cell r="H25">
            <v>30008.584043150273</v>
          </cell>
          <cell r="I25">
            <v>39497.820102734047</v>
          </cell>
        </row>
        <row r="39">
          <cell r="C39">
            <v>14133.005402904993</v>
          </cell>
          <cell r="D39">
            <v>12161.741213168478</v>
          </cell>
          <cell r="E39">
            <v>10766.268212969333</v>
          </cell>
          <cell r="F39">
            <v>10867.289506885121</v>
          </cell>
          <cell r="G39">
            <v>10380.383022302312</v>
          </cell>
          <cell r="H39">
            <v>12161.957223097119</v>
          </cell>
          <cell r="I39">
            <v>12097.000142582538</v>
          </cell>
        </row>
        <row r="47">
          <cell r="C47" t="str">
            <v>nav</v>
          </cell>
          <cell r="D47" t="str">
            <v>nav</v>
          </cell>
          <cell r="E47" t="str">
            <v>nav</v>
          </cell>
          <cell r="F47" t="str">
            <v>nav</v>
          </cell>
          <cell r="G47" t="str">
            <v>nav</v>
          </cell>
          <cell r="H47" t="str">
            <v>nav</v>
          </cell>
          <cell r="I47" t="str">
            <v>nav</v>
          </cell>
        </row>
        <row r="95">
          <cell r="D95">
            <v>17</v>
          </cell>
          <cell r="E95">
            <v>16</v>
          </cell>
          <cell r="F95">
            <v>16</v>
          </cell>
          <cell r="G95">
            <v>16</v>
          </cell>
          <cell r="H95">
            <v>15</v>
          </cell>
          <cell r="I95">
            <v>16</v>
          </cell>
        </row>
        <row r="96">
          <cell r="D96">
            <v>2144</v>
          </cell>
          <cell r="E96">
            <v>2128</v>
          </cell>
          <cell r="F96">
            <v>2076</v>
          </cell>
          <cell r="G96">
            <v>2032</v>
          </cell>
          <cell r="H96">
            <v>1911</v>
          </cell>
          <cell r="I96">
            <v>1805</v>
          </cell>
        </row>
        <row r="151">
          <cell r="C151">
            <v>204763.19099999999</v>
          </cell>
          <cell r="D151">
            <v>228306.61300000001</v>
          </cell>
          <cell r="E151">
            <v>190743.48599999998</v>
          </cell>
          <cell r="F151">
            <v>224039.272</v>
          </cell>
          <cell r="G151">
            <v>279309.81199999998</v>
          </cell>
          <cell r="H151">
            <v>383832.92699999997</v>
          </cell>
          <cell r="I151">
            <v>638344.12199999997</v>
          </cell>
        </row>
        <row r="154">
          <cell r="C154">
            <v>26426.684999999998</v>
          </cell>
          <cell r="D154">
            <v>25836.725999999999</v>
          </cell>
          <cell r="E154">
            <v>24863.258999999998</v>
          </cell>
          <cell r="F154">
            <v>19114.399000000001</v>
          </cell>
          <cell r="G154">
            <v>19169.582999999999</v>
          </cell>
          <cell r="H154">
            <v>52636.298999999999</v>
          </cell>
          <cell r="I154">
            <v>50292.935000000005</v>
          </cell>
        </row>
        <row r="155">
          <cell r="C155">
            <v>234778.99</v>
          </cell>
          <cell r="D155">
            <v>272063.18</v>
          </cell>
          <cell r="E155">
            <v>327030.36199999996</v>
          </cell>
          <cell r="F155">
            <v>366678.728</v>
          </cell>
          <cell r="G155">
            <v>449063.29499999993</v>
          </cell>
          <cell r="H155">
            <v>540548.18800000008</v>
          </cell>
          <cell r="I155">
            <v>454100.109</v>
          </cell>
        </row>
        <row r="156">
          <cell r="C156">
            <v>121047.045</v>
          </cell>
          <cell r="D156">
            <v>143285.27100000001</v>
          </cell>
          <cell r="E156">
            <v>171813.24200000003</v>
          </cell>
          <cell r="F156">
            <v>198776.997</v>
          </cell>
          <cell r="G156">
            <v>253004.23399999997</v>
          </cell>
          <cell r="H156">
            <v>316322.95200000005</v>
          </cell>
          <cell r="I156">
            <v>307493.20699999999</v>
          </cell>
        </row>
        <row r="158">
          <cell r="C158">
            <v>113731.94500000001</v>
          </cell>
          <cell r="D158">
            <v>128777.909</v>
          </cell>
          <cell r="E158">
            <v>155217.11999999997</v>
          </cell>
          <cell r="F158">
            <v>167901.731</v>
          </cell>
          <cell r="G158">
            <v>196059.06099999999</v>
          </cell>
          <cell r="H158">
            <v>224225.23600000006</v>
          </cell>
          <cell r="I158">
            <v>146606.902</v>
          </cell>
        </row>
        <row r="160">
          <cell r="C160">
            <v>34043.728000000003</v>
          </cell>
          <cell r="D160">
            <v>30712.535000000003</v>
          </cell>
          <cell r="E160">
            <v>27983.548000000003</v>
          </cell>
          <cell r="F160">
            <v>24541.032999999999</v>
          </cell>
          <cell r="G160">
            <v>22275.134000000002</v>
          </cell>
          <cell r="H160">
            <v>18923.025000000001</v>
          </cell>
          <cell r="I160">
            <v>8469.8119999999999</v>
          </cell>
        </row>
        <row r="164">
          <cell r="C164">
            <v>500012.59399999998</v>
          </cell>
          <cell r="D164">
            <v>556919.054</v>
          </cell>
          <cell r="E164">
            <v>570620.65500000003</v>
          </cell>
          <cell r="F164">
            <v>634373.43200000003</v>
          </cell>
          <cell r="G164">
            <v>769817.82399999991</v>
          </cell>
          <cell r="H164">
            <v>995940.43900000001</v>
          </cell>
          <cell r="I164">
            <v>1151206.9779999999</v>
          </cell>
        </row>
        <row r="217">
          <cell r="C217">
            <v>248985.0467007868</v>
          </cell>
          <cell r="D217">
            <v>233868.59121440069</v>
          </cell>
          <cell r="E217">
            <v>236293.84165559759</v>
          </cell>
          <cell r="F217">
            <v>295727.60865436576</v>
          </cell>
          <cell r="G217">
            <v>425685.51417896658</v>
          </cell>
          <cell r="H217">
            <v>539258.44997065794</v>
          </cell>
          <cell r="I217">
            <v>601679.08418045146</v>
          </cell>
        </row>
        <row r="220">
          <cell r="C220">
            <v>1820.0245275424984</v>
          </cell>
          <cell r="D220">
            <v>1698.278667481303</v>
          </cell>
          <cell r="E220">
            <v>1545.4759608430149</v>
          </cell>
          <cell r="F220">
            <v>1588.5738128974767</v>
          </cell>
          <cell r="G220">
            <v>1770.6232792043857</v>
          </cell>
          <cell r="H220">
            <v>2100.9221960119135</v>
          </cell>
          <cell r="I220">
            <v>1813.4688068209684</v>
          </cell>
        </row>
        <row r="221">
          <cell r="C221">
            <v>16214.868707793386</v>
          </cell>
          <cell r="D221">
            <v>17018.838806228548</v>
          </cell>
          <cell r="E221">
            <v>18631.256933857483</v>
          </cell>
          <cell r="F221">
            <v>20101.834797039945</v>
          </cell>
          <cell r="G221">
            <v>23348.485488134258</v>
          </cell>
          <cell r="H221">
            <v>26411.928883491415</v>
          </cell>
          <cell r="I221">
            <v>20034.922861391853</v>
          </cell>
        </row>
        <row r="222">
          <cell r="C222">
            <v>4252.5119118512621</v>
          </cell>
          <cell r="D222">
            <v>4505.9508430737642</v>
          </cell>
          <cell r="E222">
            <v>4947.0664060486934</v>
          </cell>
          <cell r="F222">
            <v>5524.8078599002556</v>
          </cell>
          <cell r="G222">
            <v>6714.5579539214368</v>
          </cell>
          <cell r="H222">
            <v>7841.6750970139965</v>
          </cell>
          <cell r="I222">
            <v>8254.2936917213246</v>
          </cell>
        </row>
        <row r="223">
          <cell r="C223">
            <v>11962.356795942125</v>
          </cell>
          <cell r="D223">
            <v>12512.887963154784</v>
          </cell>
          <cell r="E223">
            <v>13684.190527808789</v>
          </cell>
          <cell r="F223">
            <v>14577.026937139688</v>
          </cell>
          <cell r="G223">
            <v>16633.927534212824</v>
          </cell>
          <cell r="H223">
            <v>18570.253786477417</v>
          </cell>
          <cell r="I223">
            <v>11780.62916967053</v>
          </cell>
        </row>
        <row r="225">
          <cell r="C225">
            <v>85961.960501366062</v>
          </cell>
          <cell r="D225">
            <v>69148.422710375351</v>
          </cell>
          <cell r="E225">
            <v>59874.227476877524</v>
          </cell>
          <cell r="F225">
            <v>56960.586689468139</v>
          </cell>
          <cell r="G225">
            <v>54717.457798576477</v>
          </cell>
          <cell r="H225">
            <v>47238.831491421326</v>
          </cell>
          <cell r="I225">
            <v>24266.749546694067</v>
          </cell>
        </row>
        <row r="230">
          <cell r="C230">
            <v>352981.90043748874</v>
          </cell>
          <cell r="D230">
            <v>321734.13139848586</v>
          </cell>
          <cell r="E230">
            <v>316344.80202717561</v>
          </cell>
          <cell r="F230">
            <v>374378.60395377129</v>
          </cell>
          <cell r="G230">
            <v>505522.08074488165</v>
          </cell>
          <cell r="H230">
            <v>615010.13254158257</v>
          </cell>
          <cell r="I230">
            <v>647794.2253953584</v>
          </cell>
        </row>
      </sheetData>
      <sheetData sheetId="15">
        <row r="6">
          <cell r="C6">
            <v>6657.2320000000009</v>
          </cell>
          <cell r="D6">
            <v>6755.755994978661</v>
          </cell>
          <cell r="E6">
            <v>6854.5359999999991</v>
          </cell>
          <cell r="F6">
            <v>6953.6460000000006</v>
          </cell>
          <cell r="G6">
            <v>7052.9829999999993</v>
          </cell>
          <cell r="H6">
            <v>7151.7247619999998</v>
          </cell>
          <cell r="I6">
            <v>7252.6719692993802</v>
          </cell>
        </row>
        <row r="7">
          <cell r="C7">
            <v>38825.14780917194</v>
          </cell>
          <cell r="D7">
            <v>32414.954480689485</v>
          </cell>
          <cell r="E7">
            <v>35451.666359123032</v>
          </cell>
          <cell r="F7">
            <v>39207.51151009473</v>
          </cell>
          <cell r="G7">
            <v>38836.964030489929</v>
          </cell>
          <cell r="H7">
            <v>36889.661110372799</v>
          </cell>
          <cell r="I7">
            <v>35044.76023039798</v>
          </cell>
        </row>
        <row r="9">
          <cell r="C9">
            <v>4.213694507148233</v>
          </cell>
          <cell r="D9">
            <v>3.1046931407942253</v>
          </cell>
          <cell r="E9">
            <v>3.9215686274509665</v>
          </cell>
          <cell r="F9">
            <v>4.5148247978436586</v>
          </cell>
          <cell r="G9">
            <v>3.2000000000000028</v>
          </cell>
          <cell r="H9">
            <v>2.8100775193798313</v>
          </cell>
          <cell r="I9">
            <v>2.1677662582469566</v>
          </cell>
        </row>
        <row r="11">
          <cell r="C11">
            <v>4629</v>
          </cell>
          <cell r="D11">
            <v>5806.91</v>
          </cell>
          <cell r="E11">
            <v>5766.93</v>
          </cell>
          <cell r="F11">
            <v>5590.47</v>
          </cell>
          <cell r="G11">
            <v>5960.54</v>
          </cell>
          <cell r="H11">
            <v>6453.14</v>
          </cell>
          <cell r="I11">
            <v>6891.96</v>
          </cell>
        </row>
        <row r="12">
          <cell r="C12">
            <v>4119.833333333333</v>
          </cell>
          <cell r="D12">
            <v>5247.4174999999996</v>
          </cell>
          <cell r="E12">
            <v>5675.8</v>
          </cell>
          <cell r="F12">
            <v>5614.2449999999999</v>
          </cell>
          <cell r="G12">
            <v>5755.3374999999987</v>
          </cell>
          <cell r="H12">
            <v>6254.9691666666658</v>
          </cell>
          <cell r="I12">
            <v>7031.8280952380956</v>
          </cell>
        </row>
        <row r="20">
          <cell r="C20">
            <v>1743.7645031138475</v>
          </cell>
          <cell r="D20">
            <v>1491.5065647674892</v>
          </cell>
          <cell r="E20">
            <v>1606.3698206578995</v>
          </cell>
          <cell r="F20">
            <v>1890.0196454611148</v>
          </cell>
          <cell r="G20">
            <v>1864.2990029581215</v>
          </cell>
          <cell r="H20">
            <v>1777.06423227607</v>
          </cell>
          <cell r="I20">
            <v>2031.4783130491764</v>
          </cell>
        </row>
        <row r="25">
          <cell r="C25">
            <v>5667.6359347911539</v>
          </cell>
          <cell r="D25">
            <v>4729.9704129774045</v>
          </cell>
          <cell r="E25">
            <v>5147.8562215956508</v>
          </cell>
          <cell r="F25">
            <v>6332.1391606742727</v>
          </cell>
          <cell r="G25">
            <v>6260.216187570406</v>
          </cell>
          <cell r="H25">
            <v>6194.5705330855399</v>
          </cell>
          <cell r="I25">
            <v>5759.2204887478329</v>
          </cell>
        </row>
        <row r="39">
          <cell r="C39">
            <v>4087.600777705768</v>
          </cell>
          <cell r="D39">
            <v>3465.0950333309797</v>
          </cell>
          <cell r="E39">
            <v>4321.6160071303102</v>
          </cell>
          <cell r="F39">
            <v>5116.5043368446659</v>
          </cell>
          <cell r="G39">
            <v>4696.7341885131209</v>
          </cell>
          <cell r="H39">
            <v>4588.9418174718039</v>
          </cell>
          <cell r="I39">
            <v>5299.7279438650257</v>
          </cell>
        </row>
        <row r="47">
          <cell r="C47">
            <v>11352.354936271333</v>
          </cell>
          <cell r="D47">
            <v>10528.560800839001</v>
          </cell>
          <cell r="E47">
            <v>11120.971643491424</v>
          </cell>
          <cell r="F47">
            <v>12414.634189969716</v>
          </cell>
          <cell r="G47">
            <v>12351.11684511806</v>
          </cell>
          <cell r="H47">
            <v>12651.081334048231</v>
          </cell>
          <cell r="I47">
            <v>14179.996836894004</v>
          </cell>
        </row>
        <row r="93">
          <cell r="C93">
            <v>16</v>
          </cell>
          <cell r="D93">
            <v>17</v>
          </cell>
          <cell r="E93">
            <v>17</v>
          </cell>
          <cell r="F93">
            <v>17</v>
          </cell>
          <cell r="G93">
            <v>17</v>
          </cell>
          <cell r="H93">
            <v>17</v>
          </cell>
          <cell r="I93">
            <v>17</v>
          </cell>
        </row>
        <row r="94">
          <cell r="C94">
            <v>470</v>
          </cell>
          <cell r="D94">
            <v>542</v>
          </cell>
          <cell r="E94">
            <v>547</v>
          </cell>
          <cell r="F94">
            <v>547</v>
          </cell>
          <cell r="G94">
            <v>549</v>
          </cell>
          <cell r="H94">
            <v>533</v>
          </cell>
          <cell r="I94">
            <v>481</v>
          </cell>
        </row>
        <row r="95">
          <cell r="C95">
            <v>956618</v>
          </cell>
          <cell r="D95">
            <v>1124549</v>
          </cell>
          <cell r="E95">
            <v>1240014</v>
          </cell>
          <cell r="F95">
            <v>1517428</v>
          </cell>
          <cell r="G95">
            <v>2623481</v>
          </cell>
          <cell r="H95">
            <v>2489015</v>
          </cell>
          <cell r="I95">
            <v>2713215</v>
          </cell>
        </row>
        <row r="96">
          <cell r="C96">
            <v>13.203282998487795</v>
          </cell>
          <cell r="D96">
            <v>12.37220363325762</v>
          </cell>
          <cell r="E96">
            <v>13.048237797233536</v>
          </cell>
          <cell r="F96">
            <v>14.333338341856766</v>
          </cell>
          <cell r="G96">
            <v>13.629679094233744</v>
          </cell>
          <cell r="H96">
            <v>14.16071652305699</v>
          </cell>
          <cell r="I96">
            <v>15.245383274644077</v>
          </cell>
        </row>
        <row r="99">
          <cell r="C99">
            <v>12</v>
          </cell>
          <cell r="D99">
            <v>9</v>
          </cell>
          <cell r="E99">
            <v>9</v>
          </cell>
          <cell r="F99">
            <v>9</v>
          </cell>
          <cell r="G99">
            <v>9</v>
          </cell>
          <cell r="H99">
            <v>8</v>
          </cell>
          <cell r="I99">
            <v>8</v>
          </cell>
        </row>
        <row r="100">
          <cell r="C100">
            <v>168</v>
          </cell>
          <cell r="D100">
            <v>118</v>
          </cell>
          <cell r="E100">
            <v>112</v>
          </cell>
          <cell r="F100">
            <v>98</v>
          </cell>
          <cell r="G100">
            <v>88</v>
          </cell>
          <cell r="H100">
            <v>68</v>
          </cell>
          <cell r="I100">
            <v>58</v>
          </cell>
        </row>
        <row r="101">
          <cell r="C101">
            <v>175536</v>
          </cell>
          <cell r="D101">
            <v>120718</v>
          </cell>
          <cell r="E101">
            <v>111544</v>
          </cell>
          <cell r="F101">
            <v>119401</v>
          </cell>
          <cell r="G101">
            <v>116883</v>
          </cell>
          <cell r="H101">
            <v>102634</v>
          </cell>
          <cell r="I101">
            <v>133297</v>
          </cell>
        </row>
        <row r="102">
          <cell r="C102">
            <v>0.80213566645063727</v>
          </cell>
          <cell r="D102">
            <v>0.52371691657008634</v>
          </cell>
          <cell r="E102">
            <v>0.57515367795343453</v>
          </cell>
          <cell r="F102">
            <v>0.71212778174285873</v>
          </cell>
          <cell r="G102">
            <v>0.72728946922392934</v>
          </cell>
          <cell r="H102">
            <v>0.58147153596512702</v>
          </cell>
          <cell r="I102">
            <v>0.64376608088598897</v>
          </cell>
        </row>
        <row r="105">
          <cell r="C105" t="str">
            <v>nav</v>
          </cell>
          <cell r="D105">
            <v>2</v>
          </cell>
          <cell r="E105">
            <v>2</v>
          </cell>
          <cell r="F105">
            <v>2</v>
          </cell>
          <cell r="G105">
            <v>4</v>
          </cell>
          <cell r="H105">
            <v>4</v>
          </cell>
          <cell r="I105">
            <v>5</v>
          </cell>
        </row>
        <row r="117">
          <cell r="C117">
            <v>1661000</v>
          </cell>
          <cell r="D117">
            <v>1583067</v>
          </cell>
          <cell r="E117">
            <v>1568258</v>
          </cell>
          <cell r="F117">
            <v>1930861</v>
          </cell>
          <cell r="G117">
            <v>2190352</v>
          </cell>
          <cell r="H117">
            <v>2391986</v>
          </cell>
          <cell r="I117">
            <v>2513265</v>
          </cell>
        </row>
        <row r="118">
          <cell r="C118">
            <v>1661000</v>
          </cell>
          <cell r="D118">
            <v>1583067</v>
          </cell>
          <cell r="E118">
            <v>1568258</v>
          </cell>
          <cell r="F118">
            <v>1930861</v>
          </cell>
          <cell r="G118">
            <v>2190352</v>
          </cell>
          <cell r="H118">
            <v>2391986</v>
          </cell>
          <cell r="I118">
            <v>2513265</v>
          </cell>
        </row>
        <row r="120">
          <cell r="C120">
            <v>1442000</v>
          </cell>
          <cell r="D120">
            <v>1512251</v>
          </cell>
          <cell r="E120">
            <v>1483737</v>
          </cell>
          <cell r="F120">
            <v>1467426</v>
          </cell>
          <cell r="G120">
            <v>1450764</v>
          </cell>
          <cell r="H120">
            <v>1430566</v>
          </cell>
          <cell r="I120">
            <v>1362928</v>
          </cell>
        </row>
        <row r="121">
          <cell r="D121">
            <v>63511</v>
          </cell>
          <cell r="E121">
            <v>72356</v>
          </cell>
          <cell r="F121">
            <v>78575</v>
          </cell>
          <cell r="G121">
            <v>95261</v>
          </cell>
          <cell r="H121">
            <v>118324</v>
          </cell>
          <cell r="I121">
            <v>164535</v>
          </cell>
        </row>
        <row r="128">
          <cell r="C128">
            <v>1240</v>
          </cell>
          <cell r="D128">
            <v>1254</v>
          </cell>
          <cell r="E128">
            <v>1277</v>
          </cell>
          <cell r="F128">
            <v>1361</v>
          </cell>
          <cell r="G128">
            <v>1398</v>
          </cell>
          <cell r="H128">
            <v>1444</v>
          </cell>
          <cell r="I128">
            <v>1505</v>
          </cell>
        </row>
        <row r="133">
          <cell r="C133">
            <v>26617</v>
          </cell>
          <cell r="D133">
            <v>30274</v>
          </cell>
          <cell r="E133">
            <v>36114</v>
          </cell>
          <cell r="F133">
            <v>43807</v>
          </cell>
          <cell r="G133">
            <v>49811</v>
          </cell>
          <cell r="H133">
            <v>54271</v>
          </cell>
          <cell r="I133">
            <v>61356</v>
          </cell>
        </row>
        <row r="151">
          <cell r="C151">
            <v>2349.7289999999998</v>
          </cell>
          <cell r="D151">
            <v>22743.326000000001</v>
          </cell>
          <cell r="E151">
            <v>26089.359</v>
          </cell>
          <cell r="F151">
            <v>35435.587</v>
          </cell>
          <cell r="G151">
            <v>43277.767</v>
          </cell>
          <cell r="H151">
            <v>56513.038</v>
          </cell>
          <cell r="I151">
            <v>96994.466916837802</v>
          </cell>
        </row>
        <row r="155">
          <cell r="C155">
            <v>36117.357000000004</v>
          </cell>
          <cell r="D155">
            <v>36474.134999999995</v>
          </cell>
          <cell r="E155">
            <v>42790.967000000004</v>
          </cell>
          <cell r="F155">
            <v>51025.942999999999</v>
          </cell>
          <cell r="G155">
            <v>65458.495000000003</v>
          </cell>
          <cell r="H155">
            <v>77939.347999999998</v>
          </cell>
          <cell r="I155">
            <v>72100.023000000001</v>
          </cell>
        </row>
        <row r="156">
          <cell r="C156">
            <v>13439.519</v>
          </cell>
          <cell r="D156">
            <v>16111.75</v>
          </cell>
          <cell r="E156">
            <v>20377.328000000001</v>
          </cell>
          <cell r="F156">
            <v>26481.41</v>
          </cell>
          <cell r="G156">
            <v>34252.987000000001</v>
          </cell>
          <cell r="H156">
            <v>43476.612999999998</v>
          </cell>
          <cell r="I156">
            <v>46342.714999999997</v>
          </cell>
        </row>
        <row r="158">
          <cell r="C158">
            <v>22677.838</v>
          </cell>
          <cell r="D158">
            <v>20362.384999999998</v>
          </cell>
          <cell r="E158">
            <v>22413.638999999999</v>
          </cell>
          <cell r="F158">
            <v>24544.532999999999</v>
          </cell>
          <cell r="G158">
            <v>31205.508000000002</v>
          </cell>
          <cell r="H158">
            <v>34462.735000000001</v>
          </cell>
          <cell r="I158">
            <v>25757.308000000001</v>
          </cell>
        </row>
        <row r="159">
          <cell r="C159" t="str">
            <v>nav</v>
          </cell>
          <cell r="D159">
            <v>281.86799999999999</v>
          </cell>
          <cell r="E159">
            <v>540.553</v>
          </cell>
          <cell r="F159">
            <v>2205.6039999999998</v>
          </cell>
          <cell r="G159">
            <v>3066.1880000000001</v>
          </cell>
          <cell r="H159">
            <v>6363.4189999999999</v>
          </cell>
          <cell r="I159">
            <v>25093.362000000001</v>
          </cell>
        </row>
        <row r="160">
          <cell r="C160">
            <v>19386.415999999997</v>
          </cell>
          <cell r="D160">
            <v>22228.612000000001</v>
          </cell>
          <cell r="E160">
            <v>21104.792000000001</v>
          </cell>
          <cell r="F160">
            <v>20765.522000000001</v>
          </cell>
          <cell r="G160">
            <v>20083.724000000002</v>
          </cell>
          <cell r="H160">
            <v>18491.675999999999</v>
          </cell>
          <cell r="I160">
            <v>13873.169</v>
          </cell>
        </row>
        <row r="165">
          <cell r="C165">
            <v>57853.502</v>
          </cell>
          <cell r="D165">
            <v>81727.940999999992</v>
          </cell>
          <cell r="E165">
            <v>90525.671000000002</v>
          </cell>
          <cell r="F165">
            <v>109432.656</v>
          </cell>
          <cell r="G165">
            <v>131886.174</v>
          </cell>
          <cell r="H165">
            <v>159307.481</v>
          </cell>
          <cell r="I165">
            <v>208061.02091683779</v>
          </cell>
        </row>
        <row r="182">
          <cell r="C182">
            <v>42478.051288025439</v>
          </cell>
          <cell r="D182">
            <v>40666.99</v>
          </cell>
          <cell r="E182">
            <v>41915.004000000001</v>
          </cell>
          <cell r="F182">
            <v>43494.093000000001</v>
          </cell>
          <cell r="G182">
            <v>45258.035000000003</v>
          </cell>
          <cell r="H182">
            <v>48043.031000000003</v>
          </cell>
          <cell r="I182">
            <v>44434.696000000004</v>
          </cell>
        </row>
        <row r="184">
          <cell r="D184">
            <v>29972.712</v>
          </cell>
          <cell r="E184">
            <v>35088.928</v>
          </cell>
          <cell r="F184">
            <v>42047.055999999997</v>
          </cell>
          <cell r="G184">
            <v>45258.035000000003</v>
          </cell>
          <cell r="H184">
            <v>48043.031000000003</v>
          </cell>
          <cell r="I184">
            <v>44434.696000000004</v>
          </cell>
        </row>
        <row r="185">
          <cell r="D185">
            <v>18397.222000000002</v>
          </cell>
          <cell r="E185">
            <v>20522.413</v>
          </cell>
          <cell r="F185">
            <v>25582.243000000002</v>
          </cell>
          <cell r="G185">
            <v>29185.233</v>
          </cell>
          <cell r="H185">
            <v>34182.695999999996</v>
          </cell>
          <cell r="I185">
            <v>43326.331916837793</v>
          </cell>
        </row>
        <row r="192">
          <cell r="C192">
            <v>505.14117187499994</v>
          </cell>
          <cell r="D192">
            <v>325.827</v>
          </cell>
          <cell r="E192">
            <v>285.74599999999998</v>
          </cell>
          <cell r="F192">
            <v>331.32100000000003</v>
          </cell>
          <cell r="G192">
            <v>339.452</v>
          </cell>
          <cell r="H192">
            <v>359.53100000000001</v>
          </cell>
          <cell r="I192">
            <v>308.08699999999999</v>
          </cell>
        </row>
        <row r="194">
          <cell r="D194">
            <v>1744.7339999999999</v>
          </cell>
          <cell r="E194">
            <v>2666.7190000000001</v>
          </cell>
          <cell r="F194">
            <v>4089.2130000000002</v>
          </cell>
          <cell r="G194">
            <v>45258.035000000003</v>
          </cell>
          <cell r="H194">
            <v>48043.031000000003</v>
          </cell>
          <cell r="I194">
            <v>44434.696000000004</v>
          </cell>
        </row>
        <row r="202">
          <cell r="C202">
            <v>122.18754009955752</v>
          </cell>
          <cell r="D202">
            <v>84.227000000000004</v>
          </cell>
          <cell r="E202">
            <v>95.027000000000001</v>
          </cell>
          <cell r="F202">
            <v>107.898</v>
          </cell>
          <cell r="G202">
            <v>112.735</v>
          </cell>
          <cell r="H202">
            <v>114.592</v>
          </cell>
          <cell r="I202">
            <v>74.91</v>
          </cell>
        </row>
        <row r="218">
          <cell r="C218">
            <v>467748.9475325977</v>
          </cell>
          <cell r="D218">
            <v>324324.28998305247</v>
          </cell>
          <cell r="E218">
            <v>285496.11913158075</v>
          </cell>
          <cell r="F218">
            <v>352734.99018148973</v>
          </cell>
          <cell r="G218">
            <v>381464.53245602065</v>
          </cell>
          <cell r="H218">
            <v>418410.08421802527</v>
          </cell>
          <cell r="I218">
            <v>390603.23078004899</v>
          </cell>
        </row>
        <row r="222">
          <cell r="D222">
            <v>1499.688781446403</v>
          </cell>
          <cell r="E222">
            <v>1602.5794707222717</v>
          </cell>
          <cell r="F222">
            <v>1903.8485486630332</v>
          </cell>
          <cell r="G222">
            <v>2167.07625246112</v>
          </cell>
          <cell r="H222">
            <v>2251.470564755622</v>
          </cell>
          <cell r="I222">
            <v>2210.1097669844644</v>
          </cell>
        </row>
        <row r="223">
          <cell r="D223">
            <v>498.97255482959571</v>
          </cell>
          <cell r="E223">
            <v>594.05308884958413</v>
          </cell>
          <cell r="F223">
            <v>757.29792883418702</v>
          </cell>
          <cell r="G223">
            <v>894.77291356987337</v>
          </cell>
          <cell r="H223">
            <v>971.16130870717063</v>
          </cell>
          <cell r="I223">
            <v>1172.4952963263354</v>
          </cell>
        </row>
        <row r="225">
          <cell r="D225">
            <v>1000.7162266168074</v>
          </cell>
          <cell r="E225">
            <v>1008.5263818726875</v>
          </cell>
          <cell r="F225">
            <v>1146.550619828846</v>
          </cell>
          <cell r="G225">
            <v>1272.303338891247</v>
          </cell>
          <cell r="H225">
            <v>1280.3092560484513</v>
          </cell>
          <cell r="I225">
            <v>1037.6144706581292</v>
          </cell>
        </row>
        <row r="226">
          <cell r="C226" t="str">
            <v>nav</v>
          </cell>
          <cell r="D226">
            <v>8.7149337751379612</v>
          </cell>
          <cell r="E226">
            <v>10.725886537404419</v>
          </cell>
          <cell r="F226">
            <v>25.369981176810061</v>
          </cell>
          <cell r="G226">
            <v>31.205486607171174</v>
          </cell>
          <cell r="H226">
            <v>40.496999778336246</v>
          </cell>
          <cell r="I226">
            <v>368.6536278589835</v>
          </cell>
        </row>
        <row r="227">
          <cell r="C227">
            <v>66701.665166637802</v>
          </cell>
          <cell r="D227">
            <v>58907.972690394352</v>
          </cell>
          <cell r="E227">
            <v>49846.801053034105</v>
          </cell>
          <cell r="F227">
            <v>50362.155859027858</v>
          </cell>
          <cell r="G227">
            <v>48600.970041515458</v>
          </cell>
          <cell r="H227">
            <v>40614.805464355159</v>
          </cell>
          <cell r="I227">
            <v>18238.406669096334</v>
          </cell>
        </row>
        <row r="232">
          <cell r="C232">
            <v>534452.75377592747</v>
          </cell>
          <cell r="D232">
            <v>384740.66638866835</v>
          </cell>
          <cell r="E232">
            <v>336956.22554187453</v>
          </cell>
          <cell r="F232">
            <v>405026.36457035743</v>
          </cell>
          <cell r="G232">
            <v>432263.78423660435</v>
          </cell>
          <cell r="H232">
            <v>461316.8572469143</v>
          </cell>
          <cell r="I232">
            <v>411420.40084398875</v>
          </cell>
        </row>
        <row r="249">
          <cell r="C249">
            <v>6452.5843592160254</v>
          </cell>
          <cell r="D249">
            <v>5435.9236943244941</v>
          </cell>
          <cell r="E249">
            <v>5210.857106710243</v>
          </cell>
          <cell r="F249">
            <v>5502.2445618379679</v>
          </cell>
          <cell r="G249">
            <v>5728.1747341416567</v>
          </cell>
          <cell r="H249">
            <v>5550.4065646420058</v>
          </cell>
          <cell r="I249">
            <v>5012.0980862531123</v>
          </cell>
        </row>
        <row r="251">
          <cell r="D251">
            <v>44.081596184027674</v>
          </cell>
          <cell r="E251">
            <v>44.948054665950174</v>
          </cell>
          <cell r="F251">
            <v>57.034653666521507</v>
          </cell>
          <cell r="G251">
            <v>66.812432094555717</v>
          </cell>
          <cell r="H251">
            <v>64.449557502908036</v>
          </cell>
          <cell r="I251">
            <v>1593.5773751686024</v>
          </cell>
        </row>
        <row r="252">
          <cell r="C252" t="str">
            <v>nav</v>
          </cell>
          <cell r="D252">
            <v>963.95261896885472</v>
          </cell>
          <cell r="E252">
            <v>948.13880798882974</v>
          </cell>
          <cell r="F252">
            <v>1179.8833548256264</v>
          </cell>
          <cell r="G252">
            <v>1278.6366240674854</v>
          </cell>
          <cell r="H252">
            <v>1281.2311991596548</v>
          </cell>
          <cell r="I252">
            <v>1526.6848962839929</v>
          </cell>
        </row>
        <row r="259">
          <cell r="C259">
            <v>0.10253633505970741</v>
          </cell>
          <cell r="D259">
            <v>60.695065018173231</v>
          </cell>
          <cell r="E259">
            <v>55.287726108213818</v>
          </cell>
          <cell r="F259">
            <v>65.478984723680568</v>
          </cell>
          <cell r="G259">
            <v>66.489988336913356</v>
          </cell>
          <cell r="H259">
            <v>67.608563897264091</v>
          </cell>
          <cell r="I259">
            <v>59.033224387547229</v>
          </cell>
        </row>
        <row r="269">
          <cell r="C269">
            <v>20.748338205597939</v>
          </cell>
          <cell r="D269">
            <v>13.146107413787833</v>
          </cell>
          <cell r="E269">
            <v>13.819390092441592</v>
          </cell>
          <cell r="F269">
            <v>16.026023295826953</v>
          </cell>
          <cell r="G269">
            <v>16.792041983228611</v>
          </cell>
          <cell r="H269">
            <v>17.343854465451003</v>
          </cell>
          <cell r="I269">
            <v>13.664375209265575</v>
          </cell>
        </row>
        <row r="271">
          <cell r="I271">
            <v>86.441810915965846</v>
          </cell>
        </row>
      </sheetData>
      <sheetData sheetId="16">
        <row r="6">
          <cell r="C6">
            <v>9.8834859999999995</v>
          </cell>
          <cell r="D6">
            <v>9.9802429999999998</v>
          </cell>
          <cell r="E6">
            <v>10.075044999999999</v>
          </cell>
          <cell r="F6">
            <v>10.169172</v>
          </cell>
          <cell r="G6">
            <v>10.266149</v>
          </cell>
          <cell r="H6">
            <v>10.358320000000001</v>
          </cell>
          <cell r="I6">
            <v>10.448499</v>
          </cell>
        </row>
        <row r="7">
          <cell r="C7">
            <v>66186.576610121148</v>
          </cell>
          <cell r="D7">
            <v>70501.838306617108</v>
          </cell>
          <cell r="E7">
            <v>74807.152583553019</v>
          </cell>
          <cell r="F7">
            <v>78904.732480703431</v>
          </cell>
          <cell r="G7">
            <v>84374.711509089684</v>
          </cell>
          <cell r="H7">
            <v>86239.042530106395</v>
          </cell>
          <cell r="I7">
            <v>76689.376005621249</v>
          </cell>
        </row>
        <row r="9">
          <cell r="C9">
            <v>1.58</v>
          </cell>
          <cell r="D9">
            <v>2.34</v>
          </cell>
          <cell r="E9">
            <v>1.695335759179617</v>
          </cell>
          <cell r="F9">
            <v>4.2042774660486115</v>
          </cell>
          <cell r="G9">
            <v>1.1705946620883312</v>
          </cell>
          <cell r="H9">
            <v>3.6562789262573281</v>
          </cell>
          <cell r="I9">
            <v>5.5536478118097365</v>
          </cell>
        </row>
        <row r="11">
          <cell r="C11">
            <v>44.203299999999999</v>
          </cell>
          <cell r="D11">
            <v>45.469099999999997</v>
          </cell>
          <cell r="E11">
            <v>46.617100000000001</v>
          </cell>
          <cell r="F11">
            <v>48.192999999999998</v>
          </cell>
          <cell r="G11">
            <v>50.202800000000003</v>
          </cell>
          <cell r="H11">
            <v>52.902200000000001</v>
          </cell>
          <cell r="I11">
            <v>58.113100000000003</v>
          </cell>
        </row>
        <row r="12">
          <cell r="C12">
            <v>43.441276580445674</v>
          </cell>
          <cell r="D12">
            <v>44.932725148433228</v>
          </cell>
          <cell r="E12">
            <v>45.976334411340297</v>
          </cell>
          <cell r="F12">
            <v>47.435066030809075</v>
          </cell>
          <cell r="G12">
            <v>49.425633730158722</v>
          </cell>
          <cell r="H12">
            <v>51.190858333333324</v>
          </cell>
          <cell r="I12">
            <v>56.412533333333329</v>
          </cell>
        </row>
        <row r="20">
          <cell r="C20">
            <v>1867.4057645578498</v>
          </cell>
          <cell r="D20">
            <v>1965.5655881246823</v>
          </cell>
          <cell r="E20">
            <v>2026.0659461386488</v>
          </cell>
          <cell r="F20">
            <v>2125.1073542396198</v>
          </cell>
          <cell r="G20">
            <v>2331.4694584485324</v>
          </cell>
          <cell r="H20">
            <v>2530.3655979002765</v>
          </cell>
          <cell r="I20">
            <v>3215.5742093459135</v>
          </cell>
        </row>
        <row r="25">
          <cell r="C25">
            <v>5511.1283865756632</v>
          </cell>
          <cell r="D25">
            <v>6011.0745000164943</v>
          </cell>
          <cell r="E25">
            <v>6506.3969899830754</v>
          </cell>
          <cell r="F25">
            <v>7060.1641881445439</v>
          </cell>
          <cell r="G25">
            <v>7225.0345172582001</v>
          </cell>
          <cell r="H25">
            <v>8278.2035292441524</v>
          </cell>
          <cell r="I25">
            <v>9710.3230554250258</v>
          </cell>
        </row>
        <row r="39">
          <cell r="C39">
            <v>2884.584113277494</v>
          </cell>
          <cell r="D39">
            <v>3384.4577942204728</v>
          </cell>
          <cell r="E39">
            <v>3875.9520668539026</v>
          </cell>
          <cell r="F39">
            <v>3531.2628010087396</v>
          </cell>
          <cell r="G39">
            <v>3921.0647228299863</v>
          </cell>
          <cell r="H39">
            <v>3767.9134657356176</v>
          </cell>
          <cell r="I39">
            <v>4819.4082320462194</v>
          </cell>
        </row>
        <row r="47">
          <cell r="C47">
            <v>847.41443317580354</v>
          </cell>
          <cell r="D47">
            <v>943.88406711371022</v>
          </cell>
          <cell r="E47">
            <v>1001.5180839863483</v>
          </cell>
          <cell r="F47">
            <v>1223.934600211649</v>
          </cell>
          <cell r="G47">
            <v>1255.1381200470889</v>
          </cell>
          <cell r="H47">
            <v>1007.7820138750373</v>
          </cell>
          <cell r="I47">
            <v>1307.9319532429004</v>
          </cell>
        </row>
        <row r="108">
          <cell r="C108">
            <v>17</v>
          </cell>
          <cell r="D108">
            <v>17</v>
          </cell>
          <cell r="E108">
            <v>18</v>
          </cell>
          <cell r="F108">
            <v>18</v>
          </cell>
          <cell r="G108">
            <v>18</v>
          </cell>
          <cell r="H108">
            <v>18</v>
          </cell>
          <cell r="I108">
            <v>17</v>
          </cell>
        </row>
        <row r="109">
          <cell r="C109">
            <v>591</v>
          </cell>
          <cell r="D109">
            <v>645</v>
          </cell>
          <cell r="E109">
            <v>651</v>
          </cell>
          <cell r="F109">
            <v>659</v>
          </cell>
          <cell r="G109">
            <v>656</v>
          </cell>
          <cell r="H109">
            <v>682</v>
          </cell>
          <cell r="I109">
            <v>644</v>
          </cell>
        </row>
        <row r="110">
          <cell r="C110">
            <v>2689888</v>
          </cell>
          <cell r="D110">
            <v>2855872</v>
          </cell>
          <cell r="E110">
            <v>3031514</v>
          </cell>
          <cell r="F110">
            <v>2859157</v>
          </cell>
          <cell r="G110">
            <v>3170225</v>
          </cell>
          <cell r="H110">
            <v>3170349</v>
          </cell>
          <cell r="I110">
            <v>3444708</v>
          </cell>
        </row>
        <row r="111">
          <cell r="C111">
            <v>7.7947222569129462</v>
          </cell>
          <cell r="D111">
            <v>8.4741058808289598</v>
          </cell>
          <cell r="E111">
            <v>8.9685953272511583</v>
          </cell>
          <cell r="F111">
            <v>9.0447712340588886</v>
          </cell>
          <cell r="G111">
            <v>9.261622662042754</v>
          </cell>
          <cell r="H111">
            <v>10.839941027178453</v>
          </cell>
          <cell r="I111">
            <v>11.945972878354622</v>
          </cell>
        </row>
        <row r="114">
          <cell r="C114">
            <v>47</v>
          </cell>
          <cell r="D114">
            <v>47</v>
          </cell>
          <cell r="E114">
            <v>41</v>
          </cell>
          <cell r="F114">
            <v>40</v>
          </cell>
          <cell r="G114">
            <v>33</v>
          </cell>
          <cell r="H114">
            <v>31</v>
          </cell>
          <cell r="I114">
            <v>31</v>
          </cell>
        </row>
        <row r="115">
          <cell r="C115">
            <v>332</v>
          </cell>
          <cell r="D115">
            <v>410</v>
          </cell>
          <cell r="E115">
            <v>416</v>
          </cell>
          <cell r="F115">
            <v>412</v>
          </cell>
          <cell r="G115">
            <v>420</v>
          </cell>
          <cell r="H115">
            <v>456</v>
          </cell>
          <cell r="I115">
            <v>391</v>
          </cell>
        </row>
        <row r="116">
          <cell r="C116">
            <v>631089</v>
          </cell>
          <cell r="D116">
            <v>632069</v>
          </cell>
          <cell r="E116">
            <v>424405</v>
          </cell>
          <cell r="F116">
            <v>462268</v>
          </cell>
          <cell r="G116">
            <v>450878</v>
          </cell>
          <cell r="H116">
            <v>459220</v>
          </cell>
          <cell r="I116">
            <v>472417</v>
          </cell>
        </row>
        <row r="133">
          <cell r="C133">
            <v>3327324</v>
          </cell>
          <cell r="D133">
            <v>3294960</v>
          </cell>
          <cell r="E133">
            <v>3898940</v>
          </cell>
          <cell r="F133">
            <v>4563504</v>
          </cell>
          <cell r="G133">
            <v>4828451</v>
          </cell>
          <cell r="H133">
            <v>5424514</v>
          </cell>
          <cell r="I133">
            <v>5576300</v>
          </cell>
        </row>
        <row r="135">
          <cell r="C135">
            <v>2339569.0001945822</v>
          </cell>
          <cell r="D135">
            <v>2241696</v>
          </cell>
          <cell r="E135">
            <v>2460763</v>
          </cell>
          <cell r="F135">
            <v>2465819</v>
          </cell>
          <cell r="G135">
            <v>2538564</v>
          </cell>
          <cell r="H135">
            <v>2655032</v>
          </cell>
          <cell r="I135">
            <v>2450340.0000000005</v>
          </cell>
        </row>
        <row r="136">
          <cell r="C136">
            <v>76797</v>
          </cell>
          <cell r="D136">
            <v>83274</v>
          </cell>
          <cell r="E136">
            <v>194758</v>
          </cell>
          <cell r="F136">
            <v>235218</v>
          </cell>
          <cell r="G136">
            <v>241755</v>
          </cell>
          <cell r="H136">
            <v>228723</v>
          </cell>
          <cell r="I136">
            <v>208328</v>
          </cell>
        </row>
        <row r="144">
          <cell r="C144">
            <v>2452</v>
          </cell>
          <cell r="D144">
            <v>2678</v>
          </cell>
          <cell r="E144">
            <v>2853</v>
          </cell>
          <cell r="F144">
            <v>2972</v>
          </cell>
          <cell r="G144">
            <v>3083</v>
          </cell>
          <cell r="H144">
            <v>3286</v>
          </cell>
          <cell r="I144">
            <v>3291</v>
          </cell>
        </row>
        <row r="150">
          <cell r="C150">
            <v>42216</v>
          </cell>
          <cell r="D150">
            <v>52483</v>
          </cell>
          <cell r="E150">
            <v>58669</v>
          </cell>
          <cell r="F150">
            <v>65192</v>
          </cell>
          <cell r="G150">
            <v>70476</v>
          </cell>
          <cell r="H150">
            <v>84410</v>
          </cell>
          <cell r="I150">
            <v>89042</v>
          </cell>
        </row>
        <row r="167">
          <cell r="C167">
            <v>44462.536</v>
          </cell>
          <cell r="D167">
            <v>50625.976999999999</v>
          </cell>
          <cell r="E167">
            <v>56064.789000000004</v>
          </cell>
          <cell r="F167">
            <v>61164.960999999996</v>
          </cell>
          <cell r="G167">
            <v>61339.483</v>
          </cell>
          <cell r="H167">
            <v>76914.468999999997</v>
          </cell>
          <cell r="I167">
            <v>89264.694000000003</v>
          </cell>
        </row>
        <row r="170">
          <cell r="C170">
            <v>8425.7649999999994</v>
          </cell>
          <cell r="D170">
            <v>8045.0360000000001</v>
          </cell>
          <cell r="E170">
            <v>7630.8540000000003</v>
          </cell>
          <cell r="F170">
            <v>8574.4873499999994</v>
          </cell>
          <cell r="G170">
            <v>18349.795999999998</v>
          </cell>
          <cell r="H170">
            <v>20932.600129999999</v>
          </cell>
          <cell r="I170">
            <v>19137.97136</v>
          </cell>
        </row>
        <row r="171">
          <cell r="C171">
            <v>113215.942</v>
          </cell>
          <cell r="D171">
            <v>137403.34329000002</v>
          </cell>
          <cell r="E171">
            <v>158436.06580151807</v>
          </cell>
          <cell r="F171">
            <v>185506.96016268339</v>
          </cell>
          <cell r="G171">
            <v>204394.5103625</v>
          </cell>
          <cell r="H171">
            <v>230444.56819999998</v>
          </cell>
          <cell r="I171">
            <v>234159.36947777777</v>
          </cell>
        </row>
        <row r="172">
          <cell r="C172">
            <v>32625.135590380167</v>
          </cell>
          <cell r="D172">
            <v>41804.093179999996</v>
          </cell>
          <cell r="E172">
            <v>48254.407657118056</v>
          </cell>
          <cell r="F172">
            <v>59963.947625021341</v>
          </cell>
          <cell r="G172">
            <v>73588.627000000008</v>
          </cell>
          <cell r="H172">
            <v>89698.152222222227</v>
          </cell>
          <cell r="I172">
            <v>92397.196500000005</v>
          </cell>
        </row>
        <row r="174">
          <cell r="C174">
            <v>79429.141409619842</v>
          </cell>
          <cell r="D174">
            <v>95112.966109999994</v>
          </cell>
          <cell r="E174">
            <v>109645.99614439999</v>
          </cell>
          <cell r="F174">
            <v>125185.14353766204</v>
          </cell>
          <cell r="G174">
            <v>130505.6457125</v>
          </cell>
          <cell r="H174">
            <v>140458.70397777777</v>
          </cell>
          <cell r="I174">
            <v>141474.15897777778</v>
          </cell>
        </row>
        <row r="177">
          <cell r="C177">
            <v>25368.782999999999</v>
          </cell>
          <cell r="D177">
            <v>25714.294999999998</v>
          </cell>
          <cell r="E177">
            <v>25366.094000000001</v>
          </cell>
          <cell r="F177">
            <v>24273.90984</v>
          </cell>
          <cell r="G177">
            <v>23298.866000000002</v>
          </cell>
          <cell r="H177">
            <v>21601.91</v>
          </cell>
          <cell r="I177">
            <v>14506.24</v>
          </cell>
        </row>
        <row r="182">
          <cell r="C182">
            <v>191473.02600000001</v>
          </cell>
          <cell r="D182">
            <v>221788.65128999998</v>
          </cell>
          <cell r="E182">
            <v>247497.80280151809</v>
          </cell>
          <cell r="F182">
            <v>279520.31835268333</v>
          </cell>
          <cell r="G182">
            <v>307382.65536250005</v>
          </cell>
          <cell r="H182">
            <v>349893.54732999997</v>
          </cell>
          <cell r="I182">
            <v>357068.27483777778</v>
          </cell>
        </row>
        <row r="201">
          <cell r="C201">
            <v>104656.91500000001</v>
          </cell>
          <cell r="D201">
            <v>126127.01598</v>
          </cell>
          <cell r="E201">
            <v>142089.94730606666</v>
          </cell>
          <cell r="F201">
            <v>163832.45857292123</v>
          </cell>
          <cell r="G201">
            <v>171252.765128</v>
          </cell>
          <cell r="H201">
            <v>188927.54308888887</v>
          </cell>
          <cell r="I201">
            <v>165525.97</v>
          </cell>
        </row>
        <row r="211">
          <cell r="D211">
            <v>6351.6729999999998</v>
          </cell>
          <cell r="E211">
            <v>9530.3089999999993</v>
          </cell>
          <cell r="F211">
            <v>10416.762000000001</v>
          </cell>
          <cell r="G211">
            <v>11470.003000000001</v>
          </cell>
          <cell r="H211">
            <v>12861.495000000001</v>
          </cell>
          <cell r="I211">
            <v>7869.9809999999998</v>
          </cell>
        </row>
        <row r="221">
          <cell r="C221">
            <v>8559.027</v>
          </cell>
          <cell r="D221">
            <v>11276.327310000001</v>
          </cell>
          <cell r="E221">
            <v>16346.118495451388</v>
          </cell>
          <cell r="F221">
            <v>21674.501589762112</v>
          </cell>
          <cell r="G221">
            <v>33141.745234499998</v>
          </cell>
          <cell r="H221">
            <v>41517.025111111114</v>
          </cell>
          <cell r="I221">
            <v>40716.380500000007</v>
          </cell>
        </row>
        <row r="235">
          <cell r="C235">
            <v>75789.66415286652</v>
          </cell>
          <cell r="D235">
            <v>75574.428609889874</v>
          </cell>
          <cell r="E235">
            <v>84522.324162836754</v>
          </cell>
          <cell r="F235">
            <v>89092.187072209083</v>
          </cell>
          <cell r="G235">
            <v>73143.472356404323</v>
          </cell>
          <cell r="H235">
            <v>80474.972777621791</v>
          </cell>
          <cell r="I235">
            <v>82484.293426328295</v>
          </cell>
        </row>
        <row r="238">
          <cell r="C238">
            <v>8757.9431399884688</v>
          </cell>
          <cell r="D238">
            <v>8468.9428666425028</v>
          </cell>
          <cell r="E238">
            <v>4756.8674123607125</v>
          </cell>
          <cell r="F238">
            <v>3405.6673852019849</v>
          </cell>
          <cell r="G238">
            <v>4315.6820508163692</v>
          </cell>
          <cell r="H238">
            <v>4528.9022042600891</v>
          </cell>
          <cell r="I238">
            <v>4851.5721134684754</v>
          </cell>
        </row>
        <row r="239">
          <cell r="C239">
            <v>5927.5183493825434</v>
          </cell>
          <cell r="D239">
            <v>6826.1119004170687</v>
          </cell>
          <cell r="E239">
            <v>7456.0067700599247</v>
          </cell>
          <cell r="F239">
            <v>8376.6356760078488</v>
          </cell>
          <cell r="G239">
            <v>8777.9315802860638</v>
          </cell>
          <cell r="H239">
            <v>9365.3272289164488</v>
          </cell>
          <cell r="I239">
            <v>8869.8577267006694</v>
          </cell>
        </row>
        <row r="240">
          <cell r="C240">
            <v>1030.066621148615</v>
          </cell>
          <cell r="D240">
            <v>1299.2609332883283</v>
          </cell>
          <cell r="E240">
            <v>1379.9197010361825</v>
          </cell>
          <cell r="F240">
            <v>1619.9127751897438</v>
          </cell>
          <cell r="G240">
            <v>1922.9029697747767</v>
          </cell>
          <cell r="H240">
            <v>2216.5319938900338</v>
          </cell>
          <cell r="I240">
            <v>2332.8060592050911</v>
          </cell>
        </row>
        <row r="242">
          <cell r="C242">
            <v>4856.2242589896778</v>
          </cell>
          <cell r="D242">
            <v>5512.55145792231</v>
          </cell>
          <cell r="E242">
            <v>6061.6960903284771</v>
          </cell>
          <cell r="F242">
            <v>6748.4408809184197</v>
          </cell>
          <cell r="G242">
            <v>6848.008746990211</v>
          </cell>
          <cell r="H242">
            <v>7142.679345474</v>
          </cell>
          <cell r="I242">
            <v>6531.5272955095061</v>
          </cell>
        </row>
        <row r="246">
          <cell r="C246">
            <v>34704.590182211519</v>
          </cell>
          <cell r="D246">
            <v>34456.284543595619</v>
          </cell>
          <cell r="E246">
            <v>33720.731569042757</v>
          </cell>
          <cell r="F246">
            <v>32869.942485292253</v>
          </cell>
          <cell r="G246">
            <v>32722.566532542998</v>
          </cell>
          <cell r="H246">
            <v>30311.481966821655</v>
          </cell>
          <cell r="I246">
            <v>20305.992709509446</v>
          </cell>
        </row>
        <row r="250">
          <cell r="C250">
            <v>125179.71582444903</v>
          </cell>
          <cell r="D250">
            <v>125325.76792054505</v>
          </cell>
          <cell r="E250">
            <v>130455.92991430016</v>
          </cell>
          <cell r="F250">
            <v>133744.4326187112</v>
          </cell>
          <cell r="G250">
            <v>118959.65252004974</v>
          </cell>
          <cell r="H250">
            <v>124680.68417761997</v>
          </cell>
          <cell r="I250">
            <v>116511.71597600688</v>
          </cell>
        </row>
        <row r="269">
          <cell r="C269">
            <v>4834.1116131798062</v>
          </cell>
          <cell r="D269">
            <v>5542.1012221964547</v>
          </cell>
          <cell r="E269">
            <v>5963.1968045189788</v>
          </cell>
          <cell r="F269">
            <v>6713.4853184017666</v>
          </cell>
          <cell r="G269">
            <v>6820.7732031992846</v>
          </cell>
          <cell r="H269">
            <v>7280.3469345329167</v>
          </cell>
          <cell r="I269">
            <v>6443.0431666204149</v>
          </cell>
        </row>
        <row r="279">
          <cell r="D279">
            <v>961.7561191324387</v>
          </cell>
          <cell r="E279">
            <v>1492.3185759486089</v>
          </cell>
          <cell r="F279">
            <v>1391.4943829097538</v>
          </cell>
          <cell r="G279">
            <v>1469.7701410520276</v>
          </cell>
          <cell r="H279">
            <v>1527.9571002195062</v>
          </cell>
          <cell r="I279">
            <v>827.96741383311564</v>
          </cell>
        </row>
        <row r="289">
          <cell r="C289">
            <v>1780.8959412586062</v>
          </cell>
          <cell r="D289">
            <v>1925.0360425626343</v>
          </cell>
          <cell r="E289">
            <v>2251.2479108653597</v>
          </cell>
          <cell r="F289">
            <v>2500.6482141180645</v>
          </cell>
          <cell r="G289">
            <v>2746.5926468503317</v>
          </cell>
          <cell r="H289">
            <v>2710.5228664937317</v>
          </cell>
          <cell r="I289">
            <v>2234.6213143785244</v>
          </cell>
        </row>
      </sheetData>
      <sheetData sheetId="17">
        <row r="6">
          <cell r="C6">
            <v>1345.3430000000001</v>
          </cell>
          <cell r="D6">
            <v>1349.6669999999999</v>
          </cell>
          <cell r="E6">
            <v>1353.895</v>
          </cell>
          <cell r="F6">
            <v>1356.633</v>
          </cell>
          <cell r="G6">
            <v>1359.193</v>
          </cell>
          <cell r="H6">
            <v>1363.9849999999999</v>
          </cell>
          <cell r="I6">
            <v>1366.7249999999999</v>
          </cell>
        </row>
        <row r="7">
          <cell r="C7">
            <v>27747.159780810187</v>
          </cell>
          <cell r="D7">
            <v>25285.831091189102</v>
          </cell>
          <cell r="E7">
            <v>22459.755401470578</v>
          </cell>
          <cell r="F7">
            <v>23267.969849823599</v>
          </cell>
          <cell r="G7">
            <v>23870.280443157226</v>
          </cell>
          <cell r="H7">
            <v>23882.868982497079</v>
          </cell>
          <cell r="I7">
            <v>21394.817528207135</v>
          </cell>
        </row>
        <row r="9">
          <cell r="C9">
            <v>5.6836609999999999</v>
          </cell>
          <cell r="D9">
            <v>4.6694630000000004</v>
          </cell>
          <cell r="E9">
            <v>3.07</v>
          </cell>
          <cell r="F9">
            <v>1.8767339999999999</v>
          </cell>
          <cell r="G9">
            <v>1.0187710000000001</v>
          </cell>
          <cell r="H9">
            <v>1.0003310000000001</v>
          </cell>
          <cell r="I9">
            <v>0.59791680000000003</v>
          </cell>
        </row>
        <row r="11">
          <cell r="C11">
            <v>6.3585000000000003</v>
          </cell>
          <cell r="D11">
            <v>6.4196</v>
          </cell>
          <cell r="E11">
            <v>6.7460000000000004</v>
          </cell>
          <cell r="F11">
            <v>6.7627499999999996</v>
          </cell>
          <cell r="G11">
            <v>6.7804500000000001</v>
          </cell>
          <cell r="H11">
            <v>6.7623499999999996</v>
          </cell>
          <cell r="I11">
            <v>6.7611499999999998</v>
          </cell>
        </row>
        <row r="12">
          <cell r="C12">
            <v>6.3849260000000001</v>
          </cell>
          <cell r="D12">
            <v>6.3536650000000003</v>
          </cell>
          <cell r="E12">
            <v>6.6433759999999999</v>
          </cell>
          <cell r="F12">
            <v>6.7539239999999996</v>
          </cell>
          <cell r="G12">
            <v>6.7566990000000002</v>
          </cell>
          <cell r="H12">
            <v>6.7552729999999999</v>
          </cell>
          <cell r="I12">
            <v>6.7503310000000001</v>
          </cell>
        </row>
        <row r="20">
          <cell r="C20">
            <v>1079.9100000000001</v>
          </cell>
          <cell r="D20">
            <v>1204</v>
          </cell>
          <cell r="E20">
            <v>1181.1099999999999</v>
          </cell>
          <cell r="F20">
            <v>1199.9000000000001</v>
          </cell>
          <cell r="G20">
            <v>1175.31</v>
          </cell>
          <cell r="H20">
            <v>707.93</v>
          </cell>
          <cell r="I20">
            <v>1084.1099999999999</v>
          </cell>
        </row>
        <row r="25">
          <cell r="C25">
            <v>12156.55</v>
          </cell>
          <cell r="D25">
            <v>11983.78</v>
          </cell>
          <cell r="E25">
            <v>11743.12</v>
          </cell>
          <cell r="F25">
            <v>11340.23</v>
          </cell>
          <cell r="G25">
            <v>11720.92</v>
          </cell>
          <cell r="H25">
            <v>11547.17</v>
          </cell>
          <cell r="I25">
            <v>13167.98</v>
          </cell>
        </row>
        <row r="39">
          <cell r="C39">
            <v>3016.9</v>
          </cell>
          <cell r="D39">
            <v>2825.9</v>
          </cell>
          <cell r="E39">
            <v>2373.3000000000002</v>
          </cell>
          <cell r="F39">
            <v>2310.8000000000002</v>
          </cell>
          <cell r="G39">
            <v>2379.1999999999998</v>
          </cell>
          <cell r="H39">
            <v>3088.3</v>
          </cell>
          <cell r="I39">
            <v>3479.7</v>
          </cell>
        </row>
        <row r="47">
          <cell r="C47">
            <v>3.3</v>
          </cell>
          <cell r="D47">
            <v>1.6</v>
          </cell>
          <cell r="E47">
            <v>4.5</v>
          </cell>
          <cell r="F47">
            <v>4.7</v>
          </cell>
          <cell r="G47">
            <v>13.5</v>
          </cell>
          <cell r="H47">
            <v>1.1000000000000001</v>
          </cell>
          <cell r="I47">
            <v>1.3</v>
          </cell>
        </row>
        <row r="100">
          <cell r="C100">
            <v>8</v>
          </cell>
          <cell r="D100">
            <v>8</v>
          </cell>
          <cell r="E100">
            <v>8</v>
          </cell>
          <cell r="F100">
            <v>8</v>
          </cell>
          <cell r="G100">
            <v>8</v>
          </cell>
          <cell r="H100">
            <v>8</v>
          </cell>
          <cell r="I100">
            <v>8</v>
          </cell>
        </row>
        <row r="101">
          <cell r="C101">
            <v>135</v>
          </cell>
          <cell r="D101">
            <v>131</v>
          </cell>
          <cell r="E101">
            <v>133</v>
          </cell>
          <cell r="F101">
            <v>127</v>
          </cell>
          <cell r="G101">
            <v>124</v>
          </cell>
          <cell r="H101">
            <v>122</v>
          </cell>
        </row>
        <row r="102">
          <cell r="C102">
            <v>199772.5</v>
          </cell>
        </row>
        <row r="103">
          <cell r="C103">
            <v>7.44</v>
          </cell>
          <cell r="D103">
            <v>6.85</v>
          </cell>
          <cell r="E103">
            <v>6.58</v>
          </cell>
          <cell r="F103">
            <v>6.43</v>
          </cell>
          <cell r="G103">
            <v>6.6</v>
          </cell>
          <cell r="H103">
            <v>7.31</v>
          </cell>
          <cell r="I103">
            <v>8.34</v>
          </cell>
        </row>
        <row r="112">
          <cell r="C112">
            <v>2</v>
          </cell>
          <cell r="D112">
            <v>2</v>
          </cell>
          <cell r="E112">
            <v>2</v>
          </cell>
          <cell r="F112">
            <v>2</v>
          </cell>
          <cell r="G112">
            <v>2</v>
          </cell>
          <cell r="H112">
            <v>2</v>
          </cell>
          <cell r="I112">
            <v>2</v>
          </cell>
        </row>
        <row r="124">
          <cell r="C124">
            <v>3081832</v>
          </cell>
          <cell r="D124">
            <v>3230543</v>
          </cell>
          <cell r="E124">
            <v>3348853</v>
          </cell>
          <cell r="F124">
            <v>3449932</v>
          </cell>
          <cell r="G124">
            <v>3597132</v>
          </cell>
          <cell r="H124">
            <v>3793367</v>
          </cell>
          <cell r="I124">
            <v>3272035</v>
          </cell>
        </row>
        <row r="125">
          <cell r="C125">
            <v>2705182</v>
          </cell>
          <cell r="D125">
            <v>2808091</v>
          </cell>
          <cell r="E125">
            <v>2922174</v>
          </cell>
          <cell r="F125">
            <v>3024315</v>
          </cell>
          <cell r="G125">
            <v>3143439</v>
          </cell>
          <cell r="H125">
            <v>3304523</v>
          </cell>
          <cell r="I125">
            <v>2760768</v>
          </cell>
        </row>
        <row r="127">
          <cell r="C127">
            <v>376650</v>
          </cell>
          <cell r="D127">
            <v>422452</v>
          </cell>
          <cell r="E127">
            <v>426679</v>
          </cell>
          <cell r="F127">
            <v>425617</v>
          </cell>
          <cell r="G127">
            <v>453693</v>
          </cell>
          <cell r="H127">
            <v>488844</v>
          </cell>
          <cell r="I127">
            <v>511267</v>
          </cell>
        </row>
        <row r="128">
          <cell r="C128">
            <v>218942</v>
          </cell>
          <cell r="D128">
            <v>247566</v>
          </cell>
          <cell r="E128">
            <v>242737</v>
          </cell>
          <cell r="F128">
            <v>253973</v>
          </cell>
          <cell r="G128">
            <v>262198</v>
          </cell>
          <cell r="H128">
            <v>263404</v>
          </cell>
          <cell r="I128">
            <v>194704</v>
          </cell>
        </row>
        <row r="137">
          <cell r="C137">
            <v>438</v>
          </cell>
          <cell r="D137">
            <v>442</v>
          </cell>
          <cell r="E137">
            <v>457</v>
          </cell>
          <cell r="F137">
            <v>469</v>
          </cell>
          <cell r="G137">
            <v>476</v>
          </cell>
          <cell r="H137">
            <v>495</v>
          </cell>
          <cell r="I137">
            <v>499</v>
          </cell>
        </row>
        <row r="142">
          <cell r="C142">
            <v>15272</v>
          </cell>
          <cell r="D142">
            <v>15637</v>
          </cell>
          <cell r="E142">
            <v>16427</v>
          </cell>
          <cell r="F142">
            <v>17035</v>
          </cell>
          <cell r="G142">
            <v>18774</v>
          </cell>
          <cell r="H142">
            <v>19357</v>
          </cell>
          <cell r="I142">
            <v>19222</v>
          </cell>
        </row>
        <row r="159">
          <cell r="C159">
            <v>6711.6280000000006</v>
          </cell>
          <cell r="D159">
            <v>7173.9159999999993</v>
          </cell>
          <cell r="E159">
            <v>7388.7780000000002</v>
          </cell>
          <cell r="F159">
            <v>7906.982</v>
          </cell>
          <cell r="G159">
            <v>8939.5879999999997</v>
          </cell>
          <cell r="H159">
            <v>10079.534</v>
          </cell>
          <cell r="I159">
            <v>11935.812000000002</v>
          </cell>
        </row>
        <row r="162">
          <cell r="C162">
            <v>199.392</v>
          </cell>
          <cell r="D162">
            <v>225.267</v>
          </cell>
          <cell r="E162">
            <v>250.661</v>
          </cell>
          <cell r="F162">
            <v>275.56200000000001</v>
          </cell>
          <cell r="G162">
            <v>297.13099999999997</v>
          </cell>
          <cell r="H162">
            <v>321.916</v>
          </cell>
          <cell r="I162">
            <v>348.233</v>
          </cell>
        </row>
        <row r="163">
          <cell r="C163">
            <v>45417.771000000001</v>
          </cell>
          <cell r="D163">
            <v>49344.08</v>
          </cell>
          <cell r="E163">
            <v>54468.437000000005</v>
          </cell>
          <cell r="F163">
            <v>55675.728999999999</v>
          </cell>
          <cell r="G163">
            <v>58460.055</v>
          </cell>
          <cell r="H163">
            <v>62554.593999999997</v>
          </cell>
          <cell r="I163">
            <v>57669.34</v>
          </cell>
        </row>
        <row r="164">
          <cell r="C164">
            <v>31854.857</v>
          </cell>
          <cell r="D164">
            <v>34446.885999999999</v>
          </cell>
          <cell r="E164">
            <v>37715.828000000001</v>
          </cell>
          <cell r="F164">
            <v>38161.368999999999</v>
          </cell>
          <cell r="G164">
            <v>40142.737000000001</v>
          </cell>
          <cell r="H164">
            <v>43274.631000000001</v>
          </cell>
          <cell r="I164">
            <v>40458.860999999997</v>
          </cell>
        </row>
        <row r="166">
          <cell r="C166">
            <v>13562.914000000001</v>
          </cell>
          <cell r="D166">
            <v>14897.194</v>
          </cell>
          <cell r="E166">
            <v>16752.609</v>
          </cell>
          <cell r="F166">
            <v>17514.36</v>
          </cell>
          <cell r="G166">
            <v>18317.317999999999</v>
          </cell>
          <cell r="H166">
            <v>19279.963</v>
          </cell>
          <cell r="I166">
            <v>17210.478999999999</v>
          </cell>
        </row>
        <row r="167">
          <cell r="C167">
            <v>3944.3</v>
          </cell>
          <cell r="D167">
            <v>4309.5069999999996</v>
          </cell>
          <cell r="E167">
            <v>4651.0429999999997</v>
          </cell>
          <cell r="F167">
            <v>4632.9179999999997</v>
          </cell>
          <cell r="G167">
            <v>5174.2650000000003</v>
          </cell>
          <cell r="H167">
            <v>6081.6350000000002</v>
          </cell>
          <cell r="I167">
            <v>5551.5060000000003</v>
          </cell>
        </row>
        <row r="168">
          <cell r="C168">
            <v>14722.382</v>
          </cell>
          <cell r="D168">
            <v>14444.267</v>
          </cell>
          <cell r="E168">
            <v>13601.422</v>
          </cell>
          <cell r="F168">
            <v>12952.458000000001</v>
          </cell>
          <cell r="G168">
            <v>12059.367</v>
          </cell>
          <cell r="H168">
            <v>11386.897000000001</v>
          </cell>
          <cell r="I168">
            <v>8333.6110000000008</v>
          </cell>
        </row>
        <row r="173">
          <cell r="C173">
            <v>70995.472999999998</v>
          </cell>
          <cell r="D173">
            <v>75497.036999999997</v>
          </cell>
          <cell r="E173">
            <v>80360.341000000015</v>
          </cell>
          <cell r="F173">
            <v>81443.649000000005</v>
          </cell>
          <cell r="G173">
            <v>84930.406000000003</v>
          </cell>
          <cell r="H173">
            <v>90424.575999999986</v>
          </cell>
          <cell r="I173">
            <v>83838.501999999993</v>
          </cell>
        </row>
        <row r="190">
          <cell r="C190">
            <v>35125.904000000002</v>
          </cell>
          <cell r="D190">
            <v>35215.447999999997</v>
          </cell>
          <cell r="E190">
            <v>34205.212</v>
          </cell>
          <cell r="F190">
            <v>33194.207999999999</v>
          </cell>
          <cell r="G190">
            <v>32710.43</v>
          </cell>
          <cell r="H190">
            <v>34039.313000000002</v>
          </cell>
          <cell r="I190">
            <v>29968.495999999999</v>
          </cell>
        </row>
        <row r="192">
          <cell r="C192">
            <v>45417.771000000001</v>
          </cell>
          <cell r="D192">
            <v>49344.08</v>
          </cell>
          <cell r="E192">
            <v>54468.436999999998</v>
          </cell>
          <cell r="F192">
            <v>55675.728999999999</v>
          </cell>
          <cell r="G192">
            <v>58460.055</v>
          </cell>
          <cell r="H192">
            <v>62554.593999999997</v>
          </cell>
          <cell r="I192">
            <v>57669.34</v>
          </cell>
        </row>
        <row r="227">
          <cell r="C227">
            <v>26335.08</v>
          </cell>
          <cell r="D227">
            <v>26259.37</v>
          </cell>
          <cell r="E227">
            <v>22891.360000000001</v>
          </cell>
          <cell r="F227">
            <v>22992.25</v>
          </cell>
          <cell r="G227">
            <v>26257.05</v>
          </cell>
          <cell r="H227">
            <v>26513.439999999999</v>
          </cell>
          <cell r="I227">
            <v>26973.35</v>
          </cell>
        </row>
        <row r="230">
          <cell r="C230">
            <v>79.075676444801388</v>
          </cell>
          <cell r="D230">
            <v>94.46639784439374</v>
          </cell>
          <cell r="E230">
            <v>78.835434574228529</v>
          </cell>
          <cell r="F230">
            <v>87.213313860209283</v>
          </cell>
          <cell r="G230">
            <v>133.30574807313454</v>
          </cell>
          <cell r="H230">
            <v>108.44589845591732</v>
          </cell>
          <cell r="I230">
            <v>277.30500000000001</v>
          </cell>
        </row>
        <row r="231">
          <cell r="C231">
            <v>2827.2379614939937</v>
          </cell>
          <cell r="D231">
            <v>3175.5103298899139</v>
          </cell>
          <cell r="E231">
            <v>3285.0192388613868</v>
          </cell>
          <cell r="F231">
            <v>3277.800097261977</v>
          </cell>
          <cell r="G231">
            <v>3283.2977024579604</v>
          </cell>
          <cell r="H231">
            <v>3493.1253103864201</v>
          </cell>
          <cell r="I231">
            <v>3479.547</v>
          </cell>
        </row>
        <row r="232">
          <cell r="C232">
            <v>1547.7104528149582</v>
          </cell>
          <cell r="D232">
            <v>1714.6334067392597</v>
          </cell>
          <cell r="E232">
            <v>1764.7455011292454</v>
          </cell>
          <cell r="F232">
            <v>1746.7165595926162</v>
          </cell>
          <cell r="G232">
            <v>1796.2052277968871</v>
          </cell>
          <cell r="H232">
            <v>1901.2859537608624</v>
          </cell>
          <cell r="I232">
            <v>1948.077</v>
          </cell>
        </row>
        <row r="234">
          <cell r="C234">
            <v>1279.5275086790357</v>
          </cell>
          <cell r="D234">
            <v>1460.876923150654</v>
          </cell>
          <cell r="E234">
            <v>1520.2737377321412</v>
          </cell>
          <cell r="F234">
            <v>1531.0835376693608</v>
          </cell>
          <cell r="G234">
            <v>1487.0924746610735</v>
          </cell>
          <cell r="H234">
            <v>1591.8393566255575</v>
          </cell>
          <cell r="I234">
            <v>1531.47</v>
          </cell>
        </row>
        <row r="235">
          <cell r="C235">
            <v>362.78822598139743</v>
          </cell>
          <cell r="D235">
            <v>400.46315387280009</v>
          </cell>
          <cell r="E235">
            <v>426.20871736881759</v>
          </cell>
          <cell r="F235">
            <v>462.6651114226338</v>
          </cell>
          <cell r="G235">
            <v>466.03921437758333</v>
          </cell>
          <cell r="H235">
            <v>513.90705605952621</v>
          </cell>
          <cell r="I235">
            <v>482.80200000000002</v>
          </cell>
        </row>
        <row r="237">
          <cell r="C237">
            <v>53307.83501734335</v>
          </cell>
          <cell r="D237">
            <v>53629.912583367237</v>
          </cell>
          <cell r="E237">
            <v>44911.717290124783</v>
          </cell>
          <cell r="F237">
            <v>42593.080981056344</v>
          </cell>
          <cell r="G237">
            <v>41892.020216206169</v>
          </cell>
          <cell r="H237">
            <v>40757.138924610445</v>
          </cell>
          <cell r="I237">
            <v>33598.809000000001</v>
          </cell>
        </row>
        <row r="241">
          <cell r="C241">
            <v>82912.016881263538</v>
          </cell>
          <cell r="D241">
            <v>83559.722464974344</v>
          </cell>
          <cell r="E241">
            <v>71593.140680929209</v>
          </cell>
          <cell r="F241">
            <v>69413.009503601163</v>
          </cell>
          <cell r="G241">
            <v>72031.712881114843</v>
          </cell>
          <cell r="H241">
            <v>71386.057189512299</v>
          </cell>
          <cell r="I241">
            <v>64811.813000000002</v>
          </cell>
        </row>
        <row r="258">
          <cell r="C258">
            <v>3577.9136138555091</v>
          </cell>
          <cell r="D258">
            <v>3798.5812974873552</v>
          </cell>
          <cell r="E258">
            <v>3716.3530843053295</v>
          </cell>
          <cell r="F258">
            <v>3655.9065164117928</v>
          </cell>
          <cell r="G258">
            <v>3606.6738662873686</v>
          </cell>
          <cell r="H258">
            <v>3856.5815221472176</v>
          </cell>
          <cell r="I258">
            <v>3726.42</v>
          </cell>
        </row>
        <row r="260">
          <cell r="C260">
            <v>2827.2379614939941</v>
          </cell>
          <cell r="D260">
            <v>3175.5103298899135</v>
          </cell>
          <cell r="E260">
            <v>3285.0192388613859</v>
          </cell>
          <cell r="F260">
            <v>3277.8000972619766</v>
          </cell>
          <cell r="G260">
            <v>3283.2977024579604</v>
          </cell>
          <cell r="H260">
            <v>3493.1253103864201</v>
          </cell>
          <cell r="I260">
            <v>3479.547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9560F-5042-4A9E-9C27-C93ABDA9C363}">
  <dimension ref="B1:E59"/>
  <sheetViews>
    <sheetView view="pageBreakPreview" zoomScaleNormal="100" zoomScaleSheetLayoutView="100" workbookViewId="0">
      <selection activeCell="C6" sqref="C6"/>
    </sheetView>
  </sheetViews>
  <sheetFormatPr baseColWidth="10" defaultColWidth="11.44140625" defaultRowHeight="14.4" x14ac:dyDescent="0.3"/>
  <cols>
    <col min="1" max="1" width="3.33203125" style="369" customWidth="1"/>
    <col min="2" max="2" width="1.44140625" style="301" customWidth="1"/>
    <col min="3" max="3" width="88.6640625" style="301" customWidth="1"/>
    <col min="4" max="4" width="21.5546875" style="301" customWidth="1"/>
    <col min="5" max="5" width="1.33203125" style="301" customWidth="1"/>
    <col min="6" max="16384" width="11.44140625" style="369"/>
  </cols>
  <sheetData>
    <row r="1" spans="2:5" x14ac:dyDescent="0.3">
      <c r="B1" s="369"/>
      <c r="C1" s="369"/>
      <c r="D1" s="369"/>
      <c r="E1" s="369"/>
    </row>
    <row r="2" spans="2:5" x14ac:dyDescent="0.3">
      <c r="B2" s="370"/>
      <c r="C2" s="371"/>
      <c r="D2" s="371"/>
      <c r="E2" s="371"/>
    </row>
    <row r="3" spans="2:5" ht="42" customHeight="1" x14ac:dyDescent="0.3">
      <c r="B3" s="370"/>
      <c r="C3" s="692" t="s">
        <v>630</v>
      </c>
      <c r="D3" s="693"/>
      <c r="E3" s="371"/>
    </row>
    <row r="4" spans="2:5" ht="27.6" x14ac:dyDescent="0.3">
      <c r="B4" s="370"/>
      <c r="C4" s="372" t="s">
        <v>631</v>
      </c>
      <c r="D4" s="373" t="s">
        <v>632</v>
      </c>
      <c r="E4" s="371"/>
    </row>
    <row r="5" spans="2:5" x14ac:dyDescent="0.3">
      <c r="B5" s="370"/>
      <c r="C5" s="690" t="s">
        <v>633</v>
      </c>
      <c r="D5" s="691"/>
      <c r="E5" s="371"/>
    </row>
    <row r="6" spans="2:5" x14ac:dyDescent="0.3">
      <c r="B6" s="370"/>
      <c r="C6" s="374" t="s">
        <v>0</v>
      </c>
      <c r="D6" s="375" t="s">
        <v>459</v>
      </c>
      <c r="E6" s="371"/>
    </row>
    <row r="7" spans="2:5" x14ac:dyDescent="0.3">
      <c r="B7" s="370"/>
      <c r="C7" s="374" t="s">
        <v>583</v>
      </c>
      <c r="D7" s="375" t="s">
        <v>582</v>
      </c>
      <c r="E7" s="371"/>
    </row>
    <row r="8" spans="2:5" x14ac:dyDescent="0.3">
      <c r="B8" s="370"/>
      <c r="C8" s="374" t="s">
        <v>588</v>
      </c>
      <c r="D8" s="375" t="s">
        <v>587</v>
      </c>
      <c r="E8" s="371"/>
    </row>
    <row r="9" spans="2:5" x14ac:dyDescent="0.3">
      <c r="B9" s="370"/>
      <c r="C9" s="374" t="s">
        <v>592</v>
      </c>
      <c r="D9" s="375" t="s">
        <v>591</v>
      </c>
      <c r="E9" s="371"/>
    </row>
    <row r="10" spans="2:5" x14ac:dyDescent="0.3">
      <c r="B10" s="370"/>
      <c r="C10" s="374" t="s">
        <v>467</v>
      </c>
      <c r="D10" s="375" t="s">
        <v>466</v>
      </c>
      <c r="E10" s="371"/>
    </row>
    <row r="11" spans="2:5" x14ac:dyDescent="0.3">
      <c r="B11" s="370"/>
      <c r="C11" s="374" t="s">
        <v>452</v>
      </c>
      <c r="D11" s="375" t="s">
        <v>451</v>
      </c>
      <c r="E11" s="371"/>
    </row>
    <row r="12" spans="2:5" x14ac:dyDescent="0.3">
      <c r="B12" s="370"/>
      <c r="C12" s="374" t="s">
        <v>323</v>
      </c>
      <c r="D12" s="375" t="s">
        <v>322</v>
      </c>
      <c r="E12" s="371"/>
    </row>
    <row r="13" spans="2:5" ht="26.4" x14ac:dyDescent="0.3">
      <c r="B13" s="370"/>
      <c r="C13" s="374" t="s">
        <v>349</v>
      </c>
      <c r="D13" s="375" t="s">
        <v>348</v>
      </c>
      <c r="E13" s="371"/>
    </row>
    <row r="14" spans="2:5" x14ac:dyDescent="0.3">
      <c r="B14" s="370"/>
      <c r="C14" s="374" t="s">
        <v>357</v>
      </c>
      <c r="D14" s="375" t="s">
        <v>356</v>
      </c>
      <c r="E14" s="371"/>
    </row>
    <row r="15" spans="2:5" x14ac:dyDescent="0.3">
      <c r="B15" s="370"/>
      <c r="C15" s="374" t="s">
        <v>361</v>
      </c>
      <c r="D15" s="375" t="s">
        <v>360</v>
      </c>
      <c r="E15" s="371"/>
    </row>
    <row r="16" spans="2:5" x14ac:dyDescent="0.3">
      <c r="B16" s="370"/>
      <c r="C16" s="374" t="s">
        <v>364</v>
      </c>
      <c r="D16" s="375" t="s">
        <v>363</v>
      </c>
      <c r="E16" s="371"/>
    </row>
    <row r="17" spans="2:5" x14ac:dyDescent="0.3">
      <c r="B17" s="370"/>
      <c r="C17" s="374" t="s">
        <v>371</v>
      </c>
      <c r="D17" s="375" t="s">
        <v>370</v>
      </c>
      <c r="E17" s="371"/>
    </row>
    <row r="18" spans="2:5" ht="26.4" x14ac:dyDescent="0.3">
      <c r="B18" s="370"/>
      <c r="C18" s="374" t="s">
        <v>374</v>
      </c>
      <c r="D18" s="375" t="s">
        <v>373</v>
      </c>
      <c r="E18" s="371"/>
    </row>
    <row r="19" spans="2:5" x14ac:dyDescent="0.3">
      <c r="B19" s="370"/>
      <c r="C19" s="374" t="s">
        <v>378</v>
      </c>
      <c r="D19" s="375" t="s">
        <v>377</v>
      </c>
      <c r="E19" s="371"/>
    </row>
    <row r="20" spans="2:5" x14ac:dyDescent="0.3">
      <c r="B20" s="370"/>
      <c r="C20" s="374" t="s">
        <v>382</v>
      </c>
      <c r="D20" s="375" t="s">
        <v>381</v>
      </c>
      <c r="E20" s="371"/>
    </row>
    <row r="21" spans="2:5" x14ac:dyDescent="0.3">
      <c r="B21" s="370"/>
      <c r="C21" s="374" t="s">
        <v>385</v>
      </c>
      <c r="D21" s="375" t="s">
        <v>384</v>
      </c>
      <c r="E21" s="371"/>
    </row>
    <row r="22" spans="2:5" x14ac:dyDescent="0.3">
      <c r="B22" s="370"/>
      <c r="C22" s="374" t="s">
        <v>388</v>
      </c>
      <c r="D22" s="375" t="s">
        <v>387</v>
      </c>
      <c r="E22" s="371"/>
    </row>
    <row r="23" spans="2:5" x14ac:dyDescent="0.3">
      <c r="B23" s="370"/>
      <c r="C23" s="374" t="s">
        <v>392</v>
      </c>
      <c r="D23" s="375" t="s">
        <v>391</v>
      </c>
      <c r="E23" s="371"/>
    </row>
    <row r="24" spans="2:5" x14ac:dyDescent="0.3">
      <c r="B24" s="370"/>
      <c r="C24" s="374" t="s">
        <v>396</v>
      </c>
      <c r="D24" s="375" t="s">
        <v>395</v>
      </c>
      <c r="E24" s="371"/>
    </row>
    <row r="25" spans="2:5" x14ac:dyDescent="0.3">
      <c r="B25" s="370"/>
      <c r="C25" s="374" t="s">
        <v>400</v>
      </c>
      <c r="D25" s="375" t="s">
        <v>399</v>
      </c>
      <c r="E25" s="371"/>
    </row>
    <row r="26" spans="2:5" x14ac:dyDescent="0.3">
      <c r="B26" s="370"/>
      <c r="C26" s="374" t="s">
        <v>404</v>
      </c>
      <c r="D26" s="375" t="s">
        <v>403</v>
      </c>
      <c r="E26" s="371"/>
    </row>
    <row r="27" spans="2:5" x14ac:dyDescent="0.3">
      <c r="B27" s="370"/>
      <c r="C27" s="374" t="s">
        <v>410</v>
      </c>
      <c r="D27" s="375" t="s">
        <v>409</v>
      </c>
      <c r="E27" s="371"/>
    </row>
    <row r="28" spans="2:5" x14ac:dyDescent="0.3">
      <c r="B28" s="370"/>
      <c r="C28" s="374" t="s">
        <v>413</v>
      </c>
      <c r="D28" s="375" t="s">
        <v>412</v>
      </c>
      <c r="E28" s="371"/>
    </row>
    <row r="29" spans="2:5" x14ac:dyDescent="0.3">
      <c r="B29" s="370"/>
      <c r="C29" s="374" t="s">
        <v>417</v>
      </c>
      <c r="D29" s="375" t="s">
        <v>416</v>
      </c>
      <c r="E29" s="371"/>
    </row>
    <row r="30" spans="2:5" x14ac:dyDescent="0.3">
      <c r="B30" s="370"/>
      <c r="C30" s="374" t="s">
        <v>427</v>
      </c>
      <c r="D30" s="375" t="s">
        <v>426</v>
      </c>
      <c r="E30" s="371"/>
    </row>
    <row r="31" spans="2:5" x14ac:dyDescent="0.3">
      <c r="B31" s="370"/>
      <c r="C31" s="374" t="s">
        <v>430</v>
      </c>
      <c r="D31" s="375" t="s">
        <v>429</v>
      </c>
      <c r="E31" s="371"/>
    </row>
    <row r="32" spans="2:5" x14ac:dyDescent="0.3">
      <c r="B32" s="370"/>
      <c r="C32" s="374" t="s">
        <v>433</v>
      </c>
      <c r="D32" s="375" t="s">
        <v>432</v>
      </c>
      <c r="E32" s="371"/>
    </row>
    <row r="33" spans="2:5" x14ac:dyDescent="0.3">
      <c r="B33" s="370"/>
      <c r="C33" s="376" t="s">
        <v>437</v>
      </c>
      <c r="D33" s="375" t="s">
        <v>436</v>
      </c>
      <c r="E33" s="371"/>
    </row>
    <row r="34" spans="2:5" x14ac:dyDescent="0.3">
      <c r="B34" s="370"/>
      <c r="C34" s="377" t="s">
        <v>443</v>
      </c>
      <c r="D34" s="375" t="s">
        <v>442</v>
      </c>
      <c r="E34" s="371"/>
    </row>
    <row r="35" spans="2:5" x14ac:dyDescent="0.3">
      <c r="B35" s="370"/>
      <c r="C35" s="377" t="s">
        <v>446</v>
      </c>
      <c r="D35" s="375" t="s">
        <v>445</v>
      </c>
      <c r="E35" s="371"/>
    </row>
    <row r="36" spans="2:5" x14ac:dyDescent="0.3">
      <c r="B36" s="370"/>
      <c r="C36" s="377" t="s">
        <v>449</v>
      </c>
      <c r="D36" s="375" t="s">
        <v>448</v>
      </c>
      <c r="E36" s="371"/>
    </row>
    <row r="37" spans="2:5" x14ac:dyDescent="0.3">
      <c r="B37" s="370"/>
      <c r="C37" s="690" t="s">
        <v>634</v>
      </c>
      <c r="D37" s="691"/>
      <c r="E37" s="371"/>
    </row>
    <row r="38" spans="2:5" x14ac:dyDescent="0.3">
      <c r="B38" s="370"/>
      <c r="C38" s="374" t="s">
        <v>474</v>
      </c>
      <c r="D38" s="375" t="s">
        <v>2</v>
      </c>
      <c r="E38" s="371"/>
    </row>
    <row r="39" spans="2:5" x14ac:dyDescent="0.3">
      <c r="B39" s="370"/>
      <c r="C39" s="378" t="s">
        <v>481</v>
      </c>
      <c r="D39" s="375" t="s">
        <v>480</v>
      </c>
      <c r="E39" s="371"/>
    </row>
    <row r="40" spans="2:5" x14ac:dyDescent="0.3">
      <c r="B40" s="370"/>
      <c r="C40" s="378" t="s">
        <v>491</v>
      </c>
      <c r="D40" s="375" t="s">
        <v>490</v>
      </c>
      <c r="E40" s="371"/>
    </row>
    <row r="41" spans="2:5" x14ac:dyDescent="0.3">
      <c r="B41" s="370"/>
      <c r="C41" s="379" t="s">
        <v>1</v>
      </c>
      <c r="D41" s="375" t="s">
        <v>497</v>
      </c>
      <c r="E41" s="371"/>
    </row>
    <row r="42" spans="2:5" x14ac:dyDescent="0.3">
      <c r="B42" s="370"/>
      <c r="C42" s="690" t="s">
        <v>635</v>
      </c>
      <c r="D42" s="691"/>
      <c r="E42" s="371"/>
    </row>
    <row r="43" spans="2:5" x14ac:dyDescent="0.3">
      <c r="B43" s="370"/>
      <c r="C43" s="374" t="s">
        <v>3</v>
      </c>
      <c r="D43" s="375" t="s">
        <v>4</v>
      </c>
      <c r="E43" s="371"/>
    </row>
    <row r="44" spans="2:5" x14ac:dyDescent="0.3">
      <c r="B44" s="370"/>
      <c r="C44" s="379" t="s">
        <v>513</v>
      </c>
      <c r="D44" s="375" t="s">
        <v>512</v>
      </c>
      <c r="E44" s="371"/>
    </row>
    <row r="45" spans="2:5" x14ac:dyDescent="0.3">
      <c r="B45" s="370"/>
      <c r="C45" s="379" t="s">
        <v>516</v>
      </c>
      <c r="D45" s="375" t="s">
        <v>515</v>
      </c>
      <c r="E45" s="371"/>
    </row>
    <row r="46" spans="2:5" x14ac:dyDescent="0.3">
      <c r="B46" s="370"/>
      <c r="C46" s="379" t="s">
        <v>520</v>
      </c>
      <c r="D46" s="375" t="s">
        <v>519</v>
      </c>
      <c r="E46" s="371"/>
    </row>
    <row r="47" spans="2:5" x14ac:dyDescent="0.3">
      <c r="B47" s="370"/>
      <c r="C47" s="379" t="s">
        <v>525</v>
      </c>
      <c r="D47" s="375" t="s">
        <v>524</v>
      </c>
      <c r="E47" s="371"/>
    </row>
    <row r="48" spans="2:5" x14ac:dyDescent="0.3">
      <c r="B48" s="370"/>
      <c r="C48" s="690" t="s">
        <v>636</v>
      </c>
      <c r="D48" s="691"/>
      <c r="E48" s="371"/>
    </row>
    <row r="49" spans="2:5" x14ac:dyDescent="0.3">
      <c r="B49" s="370"/>
      <c r="C49" s="374" t="s">
        <v>5</v>
      </c>
      <c r="D49" s="375" t="s">
        <v>6</v>
      </c>
      <c r="E49" s="371"/>
    </row>
    <row r="50" spans="2:5" x14ac:dyDescent="0.3">
      <c r="B50" s="370"/>
      <c r="C50" s="379" t="s">
        <v>537</v>
      </c>
      <c r="D50" s="375" t="s">
        <v>536</v>
      </c>
      <c r="E50" s="371"/>
    </row>
    <row r="51" spans="2:5" x14ac:dyDescent="0.3">
      <c r="B51" s="370"/>
      <c r="C51" s="379" t="s">
        <v>541</v>
      </c>
      <c r="D51" s="375" t="s">
        <v>540</v>
      </c>
      <c r="E51" s="371"/>
    </row>
    <row r="52" spans="2:5" x14ac:dyDescent="0.3">
      <c r="B52" s="370"/>
      <c r="C52" s="379" t="s">
        <v>544</v>
      </c>
      <c r="D52" s="375" t="s">
        <v>543</v>
      </c>
      <c r="E52" s="371"/>
    </row>
    <row r="53" spans="2:5" x14ac:dyDescent="0.3">
      <c r="B53" s="370"/>
      <c r="C53" s="690" t="s">
        <v>637</v>
      </c>
      <c r="D53" s="691"/>
      <c r="E53" s="371"/>
    </row>
    <row r="54" spans="2:5" x14ac:dyDescent="0.3">
      <c r="B54" s="370"/>
      <c r="C54" s="379" t="s">
        <v>8</v>
      </c>
      <c r="D54" s="375" t="s">
        <v>9</v>
      </c>
      <c r="E54" s="371"/>
    </row>
    <row r="55" spans="2:5" x14ac:dyDescent="0.3">
      <c r="B55" s="370"/>
      <c r="C55" s="379" t="s">
        <v>556</v>
      </c>
      <c r="D55" s="375" t="s">
        <v>555</v>
      </c>
      <c r="E55" s="371"/>
    </row>
    <row r="56" spans="2:5" x14ac:dyDescent="0.3">
      <c r="B56" s="370"/>
      <c r="C56" s="379" t="s">
        <v>560</v>
      </c>
      <c r="D56" s="375" t="s">
        <v>638</v>
      </c>
      <c r="E56" s="371"/>
    </row>
    <row r="57" spans="2:5" x14ac:dyDescent="0.3">
      <c r="B57" s="370"/>
      <c r="C57" s="379" t="s">
        <v>639</v>
      </c>
      <c r="D57" s="375" t="s">
        <v>562</v>
      </c>
      <c r="E57" s="371"/>
    </row>
    <row r="58" spans="2:5" x14ac:dyDescent="0.3">
      <c r="B58" s="370"/>
      <c r="C58" s="379" t="s">
        <v>566</v>
      </c>
      <c r="D58" s="375" t="s">
        <v>565</v>
      </c>
      <c r="E58" s="371"/>
    </row>
    <row r="59" spans="2:5" x14ac:dyDescent="0.3">
      <c r="B59" s="371"/>
      <c r="C59" s="371"/>
      <c r="D59" s="380"/>
      <c r="E59" s="371"/>
    </row>
  </sheetData>
  <mergeCells count="6">
    <mergeCell ref="C53:D53"/>
    <mergeCell ref="C3:D3"/>
    <mergeCell ref="C5:D5"/>
    <mergeCell ref="C37:D37"/>
    <mergeCell ref="C42:D42"/>
    <mergeCell ref="C48:D48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447"/>
  <sheetViews>
    <sheetView tabSelected="1" view="pageBreakPreview" topLeftCell="B3428" zoomScale="80" zoomScaleNormal="100" zoomScaleSheetLayoutView="80" workbookViewId="0">
      <selection activeCell="C10" sqref="C10"/>
    </sheetView>
  </sheetViews>
  <sheetFormatPr baseColWidth="10" defaultRowHeight="14.4" x14ac:dyDescent="0.3"/>
  <cols>
    <col min="1" max="1" width="1.5546875" customWidth="1"/>
    <col min="2" max="2" width="25.88671875" customWidth="1"/>
    <col min="3" max="7" width="11.109375" customWidth="1"/>
    <col min="8" max="8" width="11.109375" style="301" customWidth="1"/>
    <col min="9" max="9" width="11.109375" customWidth="1"/>
    <col min="10" max="10" width="10.6640625" customWidth="1"/>
    <col min="11" max="11" width="13.21875" customWidth="1"/>
    <col min="12" max="14" width="10.6640625" customWidth="1"/>
    <col min="15" max="15" width="10.6640625" style="301" customWidth="1"/>
    <col min="16" max="16" width="11.21875" bestFit="1" customWidth="1"/>
    <col min="17" max="17" width="12.6640625" bestFit="1" customWidth="1"/>
    <col min="18" max="18" width="17.109375" customWidth="1"/>
  </cols>
  <sheetData>
    <row r="1" spans="2:17" s="3" customFormat="1" ht="13.2" x14ac:dyDescent="0.25">
      <c r="B1" s="722" t="s">
        <v>459</v>
      </c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</row>
    <row r="2" spans="2:17" s="3" customFormat="1" ht="13.2" x14ac:dyDescent="0.25">
      <c r="B2" s="434" t="s">
        <v>0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</row>
    <row r="3" spans="2:17" s="3" customFormat="1" ht="13.2" x14ac:dyDescent="0.25">
      <c r="B3" s="299" t="s">
        <v>414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7" s="3" customFormat="1" ht="13.2" x14ac:dyDescent="0.25">
      <c r="B4" s="7"/>
      <c r="C4" s="717" t="s">
        <v>574</v>
      </c>
      <c r="D4" s="718"/>
      <c r="E4" s="718"/>
      <c r="F4" s="718"/>
      <c r="G4" s="718"/>
      <c r="H4" s="718"/>
      <c r="I4" s="718"/>
      <c r="J4" s="717" t="s">
        <v>460</v>
      </c>
      <c r="K4" s="718"/>
      <c r="L4" s="718"/>
      <c r="M4" s="718"/>
      <c r="N4" s="718"/>
      <c r="O4" s="718"/>
      <c r="P4" s="718"/>
    </row>
    <row r="5" spans="2:17" s="3" customFormat="1" ht="13.2" x14ac:dyDescent="0.25">
      <c r="B5" s="27"/>
      <c r="C5" s="431">
        <v>2014</v>
      </c>
      <c r="D5" s="416">
        <v>2015</v>
      </c>
      <c r="E5" s="416">
        <v>2016</v>
      </c>
      <c r="F5" s="416">
        <v>2017</v>
      </c>
      <c r="G5" s="416">
        <v>2018</v>
      </c>
      <c r="H5" s="416">
        <v>2019</v>
      </c>
      <c r="I5" s="416">
        <v>2020</v>
      </c>
      <c r="J5" s="384">
        <v>2014</v>
      </c>
      <c r="K5" s="385">
        <v>2015</v>
      </c>
      <c r="L5" s="385">
        <v>2016</v>
      </c>
      <c r="M5" s="385">
        <v>2017</v>
      </c>
      <c r="N5" s="385">
        <v>2018</v>
      </c>
      <c r="O5" s="385">
        <v>2019</v>
      </c>
      <c r="P5" s="385">
        <v>2020</v>
      </c>
    </row>
    <row r="6" spans="2:17" s="3" customFormat="1" ht="13.2" x14ac:dyDescent="0.25">
      <c r="B6" s="32" t="s">
        <v>327</v>
      </c>
      <c r="C6" s="338">
        <f>[1]ARG!C7</f>
        <v>585893.82600561273</v>
      </c>
      <c r="D6" s="339">
        <f>[1]ARG!D7</f>
        <v>503816.99346405227</v>
      </c>
      <c r="E6" s="339">
        <f>[1]ARG!E7</f>
        <v>565532.80084793887</v>
      </c>
      <c r="F6" s="339">
        <f>[1]ARG!F7</f>
        <v>624548.90221687208</v>
      </c>
      <c r="G6" s="339">
        <f>[1]ARG!G7</f>
        <v>443805.56650259334</v>
      </c>
      <c r="H6" s="339">
        <f>[1]ARG!H7</f>
        <v>420401.46923783288</v>
      </c>
      <c r="I6" s="504">
        <f>[1]ARG!I7</f>
        <v>387652.77051129611</v>
      </c>
      <c r="J6" s="339">
        <f>[1]ARG!C6</f>
        <v>42.669499999999999</v>
      </c>
      <c r="K6" s="620">
        <f>[1]ARG!D6</f>
        <v>43.131965999999998</v>
      </c>
      <c r="L6" s="620">
        <f>[1]ARG!E6</f>
        <v>43.590367999999998</v>
      </c>
      <c r="M6" s="620">
        <f>[1]ARG!F6</f>
        <v>44.044811000000003</v>
      </c>
      <c r="N6" s="620">
        <f>[1]ARG!G6</f>
        <v>44.494501999999997</v>
      </c>
      <c r="O6" s="620">
        <f>[1]ARG!H6</f>
        <v>44.938712000000002</v>
      </c>
      <c r="P6" s="621">
        <f>[1]ARG!I6</f>
        <v>45.377000000000002</v>
      </c>
    </row>
    <row r="7" spans="2:17" s="3" customFormat="1" ht="13.2" x14ac:dyDescent="0.25">
      <c r="B7" s="31" t="s">
        <v>640</v>
      </c>
      <c r="C7" s="340">
        <f>[1]BA!C7</f>
        <v>11111.6</v>
      </c>
      <c r="D7" s="381">
        <f>[1]BA!D7</f>
        <v>11710.8</v>
      </c>
      <c r="E7" s="381">
        <f>[1]BA!E7</f>
        <v>11992.59</v>
      </c>
      <c r="F7" s="381">
        <f>[1]BA!F7</f>
        <v>12359.75</v>
      </c>
      <c r="G7" s="381">
        <f>[1]BA!G7</f>
        <v>12837.85</v>
      </c>
      <c r="H7" s="381">
        <f>[1]BA!H7</f>
        <v>13164.43</v>
      </c>
      <c r="I7" s="505">
        <f>[1]BA!I7</f>
        <v>9907.5</v>
      </c>
      <c r="J7" s="381">
        <f>[1]BA!C6/1000</f>
        <v>0.36592000000000002</v>
      </c>
      <c r="K7" s="622">
        <f>[1]BA!D6/1000</f>
        <v>0.36967</v>
      </c>
      <c r="L7" s="622">
        <f>[1]BA!E6/1000</f>
        <v>0.37348000000000003</v>
      </c>
      <c r="M7" s="622">
        <f>[1]BA!F6/1000</f>
        <v>0.37736000000000003</v>
      </c>
      <c r="N7" s="622">
        <f>[1]BA!G6/1000</f>
        <v>0.38131999999999999</v>
      </c>
      <c r="O7" s="622">
        <f>[1]BA!H6/1000</f>
        <v>0.38533999999999996</v>
      </c>
      <c r="P7" s="623">
        <f>[1]BA!I6/1000</f>
        <v>0.38941000000000003</v>
      </c>
    </row>
    <row r="8" spans="2:17" s="3" customFormat="1" ht="13.2" x14ac:dyDescent="0.25">
      <c r="B8" s="31" t="s">
        <v>328</v>
      </c>
      <c r="C8" s="340">
        <f>[1]BO!C7</f>
        <v>33236.685009735993</v>
      </c>
      <c r="D8" s="381">
        <f>[1]BO!D7</f>
        <v>33240.724474427552</v>
      </c>
      <c r="E8" s="381">
        <f>[1]BO!E7</f>
        <v>34188.510501810386</v>
      </c>
      <c r="F8" s="381">
        <f>[1]BO!F7</f>
        <v>37782.028770040197</v>
      </c>
      <c r="G8" s="381">
        <f>[1]BO!G7</f>
        <v>40581.289679240523</v>
      </c>
      <c r="H8" s="381">
        <f>[1]BO!H7</f>
        <v>41193.44023323615</v>
      </c>
      <c r="I8" s="505">
        <f>[1]BO!I7</f>
        <v>38350</v>
      </c>
      <c r="J8" s="381">
        <f>[1]BO!C6/1000</f>
        <v>10.383760002361873</v>
      </c>
      <c r="K8" s="381">
        <f>[1]BO!D6/1000</f>
        <v>10.566738372670285</v>
      </c>
      <c r="L8" s="381">
        <f>[1]BO!E6/1000</f>
        <v>10.752941112955771</v>
      </c>
      <c r="M8" s="381">
        <f>[1]BO!F6/1000</f>
        <v>10.942425041746827</v>
      </c>
      <c r="N8" s="381">
        <f>[1]BO!G6/1000</f>
        <v>11.135247978804825</v>
      </c>
      <c r="O8" s="381">
        <f>[1]BO!H6/1000</f>
        <v>11.331468762767313</v>
      </c>
      <c r="P8" s="505">
        <f>[1]BO!I6/1000</f>
        <v>11.677406000000001</v>
      </c>
    </row>
    <row r="9" spans="2:17" s="3" customFormat="1" ht="13.2" x14ac:dyDescent="0.25">
      <c r="B9" s="31" t="s">
        <v>329</v>
      </c>
      <c r="C9" s="340">
        <f>[1]BR!C7</f>
        <v>2175646.7886454333</v>
      </c>
      <c r="D9" s="381">
        <f>[1]BR!D7</f>
        <v>1535491.4464249129</v>
      </c>
      <c r="E9" s="381">
        <f>[1]BR!E7</f>
        <v>1923637.8141204626</v>
      </c>
      <c r="F9" s="381">
        <f>[1]BR!F7</f>
        <v>1990773.5792019321</v>
      </c>
      <c r="G9" s="381">
        <f>[1]BR!G7</f>
        <v>1807613.5542479611</v>
      </c>
      <c r="H9" s="381">
        <f>[1]BR!H7</f>
        <v>1837651.9149279257</v>
      </c>
      <c r="I9" s="505">
        <f>[1]BR!I7</f>
        <v>1433189.9571354897</v>
      </c>
      <c r="J9" s="381">
        <f>[1]BR!C6/1000</f>
        <v>201.71754100000001</v>
      </c>
      <c r="K9" s="381">
        <f>[1]BR!D6/1000</f>
        <v>203.475683</v>
      </c>
      <c r="L9" s="381">
        <f>[1]BR!E6/1000</f>
        <v>205.156587</v>
      </c>
      <c r="M9" s="381">
        <f>[1]BR!F6/1000</f>
        <v>206.80474100000001</v>
      </c>
      <c r="N9" s="381">
        <f>[1]BR!G6/1000</f>
        <v>208.4949</v>
      </c>
      <c r="O9" s="381">
        <f>[1]BR!H6/1000</f>
        <v>210.14712499999999</v>
      </c>
      <c r="P9" s="505">
        <f>[1]BR!I6/1000</f>
        <v>211.75569200000001</v>
      </c>
    </row>
    <row r="10" spans="2:17" s="3" customFormat="1" ht="13.2" x14ac:dyDescent="0.25">
      <c r="B10" s="31" t="s">
        <v>330</v>
      </c>
      <c r="C10" s="340">
        <f>[1]CL!C7</f>
        <v>244656.48173301722</v>
      </c>
      <c r="D10" s="381">
        <f>[1]CL!D7</f>
        <v>225568.11195464697</v>
      </c>
      <c r="E10" s="381">
        <f>[1]CL!E7</f>
        <v>254068.52750977839</v>
      </c>
      <c r="F10" s="381">
        <f>[1]CL!F7</f>
        <v>292181.86306849582</v>
      </c>
      <c r="G10" s="381">
        <f>[1]CL!G7</f>
        <v>274929.85679253686</v>
      </c>
      <c r="H10" s="381">
        <f>[1]CL!H7</f>
        <v>266499.2973959872</v>
      </c>
      <c r="I10" s="505">
        <f>[1]CL!I7</f>
        <v>200512.43599999999</v>
      </c>
      <c r="J10" s="381">
        <f>[1]CL!C6/1000</f>
        <v>17.787616999999997</v>
      </c>
      <c r="K10" s="381">
        <f>[1]CL!D6/1000</f>
        <v>17.971422999999998</v>
      </c>
      <c r="L10" s="381">
        <f>[1]CL!E6/1000</f>
        <v>18.167147</v>
      </c>
      <c r="M10" s="381">
        <f>[1]CL!F6/1000</f>
        <v>18.419191999999999</v>
      </c>
      <c r="N10" s="381">
        <f>[1]CL!G6/1000</f>
        <v>18.751404999999998</v>
      </c>
      <c r="O10" s="381">
        <f>[1]CL!H6/1000</f>
        <v>19.107216000000001</v>
      </c>
      <c r="P10" s="505">
        <f>[1]CL!I6/1000</f>
        <v>19.458310000000001</v>
      </c>
    </row>
    <row r="11" spans="2:17" s="3" customFormat="1" ht="13.2" x14ac:dyDescent="0.25">
      <c r="B11" s="31" t="s">
        <v>331</v>
      </c>
      <c r="C11" s="340">
        <f>[1]CO!C7</f>
        <v>318878.05856733193</v>
      </c>
      <c r="D11" s="381">
        <f>[1]CO!D7</f>
        <v>255500.76679568249</v>
      </c>
      <c r="E11" s="381">
        <f>[1]CO!E7</f>
        <v>287859.20665442478</v>
      </c>
      <c r="F11" s="381">
        <f>[1]CO!F7</f>
        <v>308468.83378016087</v>
      </c>
      <c r="G11" s="381">
        <f>[1]CO!G7</f>
        <v>303386.7220555424</v>
      </c>
      <c r="H11" s="381">
        <f>[1]CO!H7</f>
        <v>323980.52312127588</v>
      </c>
      <c r="I11" s="505">
        <f>[1]CO!I7</f>
        <v>292184.21429292124</v>
      </c>
      <c r="J11" s="381">
        <f>[1]CO!C6/1000</f>
        <v>47.661786999999997</v>
      </c>
      <c r="K11" s="381">
        <f>[1]CO!D6/1000</f>
        <v>48.203404999999997</v>
      </c>
      <c r="L11" s="381">
        <f>[1]CO!E6/1000</f>
        <v>48.747707999999996</v>
      </c>
      <c r="M11" s="381">
        <f>[1]CO!F6/1000</f>
        <v>49.291608999999994</v>
      </c>
      <c r="N11" s="381">
        <f>[1]CO!G6/1000</f>
        <v>49.834240000000001</v>
      </c>
      <c r="O11" s="381">
        <f>[1]CO!H6/1000</f>
        <v>50.374478000000003</v>
      </c>
      <c r="P11" s="505">
        <f>[1]CO!I6/1000</f>
        <v>50.372424000000002</v>
      </c>
    </row>
    <row r="12" spans="2:17" s="3" customFormat="1" ht="13.2" x14ac:dyDescent="0.25">
      <c r="B12" s="31" t="s">
        <v>332</v>
      </c>
      <c r="C12" s="340">
        <f>[1]CR!C7</f>
        <v>51052.640005382054</v>
      </c>
      <c r="D12" s="381">
        <f>[1]CR!D7</f>
        <v>55046.3836319771</v>
      </c>
      <c r="E12" s="381">
        <f>[1]CR!E7</f>
        <v>56799.245692694014</v>
      </c>
      <c r="F12" s="381">
        <f>[1]CR!F7</f>
        <v>58594.718674323827</v>
      </c>
      <c r="G12" s="381">
        <f>[1]CR!G7</f>
        <v>57806.939041151083</v>
      </c>
      <c r="H12" s="381">
        <f>[1]CR!H7</f>
        <v>63638.204202637658</v>
      </c>
      <c r="I12" s="505">
        <f>[1]CR!I7</f>
        <v>59250.658638150948</v>
      </c>
      <c r="J12" s="381">
        <f>[1]CR!C6/1000</f>
        <v>4.7731189999999994</v>
      </c>
      <c r="K12" s="381">
        <f>[1]CR!D6/1000</f>
        <v>4.8322269999999996</v>
      </c>
      <c r="L12" s="381">
        <f>[1]CR!E6/1000</f>
        <v>4.8903720000000002</v>
      </c>
      <c r="M12" s="381">
        <f>[1]CR!F6/1000</f>
        <v>4.9474809999999998</v>
      </c>
      <c r="N12" s="381">
        <f>[1]CR!G6/1000</f>
        <v>5.0034019576721303</v>
      </c>
      <c r="O12" s="381">
        <f>[1]CR!H6/1000</f>
        <v>5.05800714721902</v>
      </c>
      <c r="P12" s="505">
        <f>[1]CR!I6/1000</f>
        <v>5.1112382164700003</v>
      </c>
    </row>
    <row r="13" spans="2:17" s="3" customFormat="1" ht="13.2" x14ac:dyDescent="0.25">
      <c r="B13" s="31" t="s">
        <v>755</v>
      </c>
      <c r="C13" s="340">
        <f>[1]CW!C7</f>
        <v>3158.3798882681563</v>
      </c>
      <c r="D13" s="381">
        <f>[1]CW!D7</f>
        <v>3151.8994413407818</v>
      </c>
      <c r="E13" s="381">
        <f>[1]CW!E7</f>
        <v>3122.2905027932957</v>
      </c>
      <c r="F13" s="381">
        <f>[1]CW!F7</f>
        <v>3116.5921787709494</v>
      </c>
      <c r="G13" s="381">
        <f>[1]CW!G7</f>
        <v>3127.9329608938547</v>
      </c>
      <c r="H13" s="381">
        <f>[1]CW!H7</f>
        <v>3102.9050279329608</v>
      </c>
      <c r="I13" s="505">
        <f>[1]CW!I7</f>
        <v>3580.2793296089385</v>
      </c>
      <c r="J13" s="381">
        <f>[1]CW!C6/1000</f>
        <v>0.157</v>
      </c>
      <c r="K13" s="381">
        <f>[1]CW!D6/1000</f>
        <v>0.159</v>
      </c>
      <c r="L13" s="381">
        <f>[1]CW!E6/1000</f>
        <v>0.16</v>
      </c>
      <c r="M13" s="381">
        <f>[1]CW!F6/1000</f>
        <v>0.16</v>
      </c>
      <c r="N13" s="381">
        <f>[1]CW!G6/1000</f>
        <v>0.159</v>
      </c>
      <c r="O13" s="381">
        <f>[1]CW!H6/1000</f>
        <v>0.156</v>
      </c>
      <c r="P13" s="381">
        <f>[1]CW!I6/1000</f>
        <v>0.15367</v>
      </c>
      <c r="Q13" s="644"/>
    </row>
    <row r="14" spans="2:17" s="3" customFormat="1" ht="13.2" x14ac:dyDescent="0.25">
      <c r="B14" s="31" t="s">
        <v>756</v>
      </c>
      <c r="C14" s="340">
        <f>[1]CW!C19</f>
        <v>1245.2</v>
      </c>
      <c r="D14" s="381">
        <f>[1]CW!D19</f>
        <v>1253.3</v>
      </c>
      <c r="E14" s="381">
        <f>[1]CW!E19</f>
        <v>1263.5</v>
      </c>
      <c r="F14" s="381">
        <f>[1]CW!F19</f>
        <v>1191.5999999999999</v>
      </c>
      <c r="G14" s="381">
        <f>[1]CW!G19</f>
        <v>1185.4000000000001</v>
      </c>
      <c r="H14" s="381">
        <f>[1]CW!H19</f>
        <v>1287.3</v>
      </c>
      <c r="I14" s="505">
        <f>[1]CW!I19</f>
        <v>1007.98</v>
      </c>
      <c r="J14" s="656">
        <f>[1]CW!C18/1000</f>
        <v>3.7130000000000003E-2</v>
      </c>
      <c r="K14" s="656">
        <f>[1]CW!D18/1000</f>
        <v>3.9409999999999994E-2</v>
      </c>
      <c r="L14" s="656">
        <f>[1]CW!E18/1000</f>
        <v>4.054E-2</v>
      </c>
      <c r="M14" s="656">
        <f>[1]CW!F18/1000</f>
        <v>4.061E-2</v>
      </c>
      <c r="N14" s="656">
        <f>[1]CW!G18/1000</f>
        <v>4.1180000000000001E-2</v>
      </c>
      <c r="O14" s="656">
        <f>[1]CW!H18/1000</f>
        <v>4.2040000000000001E-2</v>
      </c>
      <c r="P14" s="656">
        <f>[1]CW!I18/1000</f>
        <v>4.258E-2</v>
      </c>
      <c r="Q14" s="644"/>
    </row>
    <row r="15" spans="2:17" s="3" customFormat="1" ht="13.2" x14ac:dyDescent="0.25">
      <c r="B15" s="31" t="s">
        <v>727</v>
      </c>
      <c r="C15" s="340">
        <f>[1]EC!C7</f>
        <v>101726.33</v>
      </c>
      <c r="D15" s="258">
        <f>[1]EC!D7</f>
        <v>99290.38</v>
      </c>
      <c r="E15" s="258">
        <f>[1]EC!E7</f>
        <v>99937.7</v>
      </c>
      <c r="F15" s="258">
        <f>[1]EC!F7</f>
        <v>104295.86</v>
      </c>
      <c r="G15" s="258">
        <f>[1]EC!G7</f>
        <v>107562.01</v>
      </c>
      <c r="H15" s="258">
        <f>[1]EC!H7</f>
        <v>108108.01</v>
      </c>
      <c r="I15" s="505">
        <f>[1]EC!I7</f>
        <v>98808.01</v>
      </c>
      <c r="J15" s="381">
        <f>[1]EC!C6</f>
        <v>16.027466</v>
      </c>
      <c r="K15" s="381">
        <f>[1]EC!D6</f>
        <v>16.278843999999999</v>
      </c>
      <c r="L15" s="381">
        <f>[1]EC!E6</f>
        <v>16.528729999999999</v>
      </c>
      <c r="M15" s="381">
        <f>[1]EC!F6</f>
        <v>16.776976999999999</v>
      </c>
      <c r="N15" s="381">
        <f>[1]EC!G6</f>
        <v>17.023408</v>
      </c>
      <c r="O15" s="381">
        <f>[1]EC!H6</f>
        <v>17.267986000000001</v>
      </c>
      <c r="P15" s="505">
        <f>[1]EC!I6</f>
        <v>17.510643000000002</v>
      </c>
    </row>
    <row r="16" spans="2:17" s="3" customFormat="1" ht="13.2" x14ac:dyDescent="0.25">
      <c r="B16" s="31" t="s">
        <v>333</v>
      </c>
      <c r="C16" s="340">
        <f>[1]SV!C7</f>
        <v>22593.47</v>
      </c>
      <c r="D16" s="381">
        <f>[1]SV!D7</f>
        <v>23438.240000000002</v>
      </c>
      <c r="E16" s="381">
        <f>[1]SV!E7</f>
        <v>24191.43</v>
      </c>
      <c r="F16" s="381">
        <f>[1]SV!F7</f>
        <v>24979.19</v>
      </c>
      <c r="G16" s="381">
        <f>[1]SV!G7</f>
        <v>26020.85</v>
      </c>
      <c r="H16" s="381">
        <f>[1]SV!H7</f>
        <v>26896.66</v>
      </c>
      <c r="I16" s="505">
        <f>[1]SV!I7</f>
        <v>24638.720000000001</v>
      </c>
      <c r="J16" s="381">
        <f>[1]SV!C6</f>
        <v>6.4012399999999996</v>
      </c>
      <c r="K16" s="381">
        <f>[1]SV!D6</f>
        <v>6.2599010000000002</v>
      </c>
      <c r="L16" s="381">
        <f>[1]SV!E6</f>
        <v>6.2789010000000003</v>
      </c>
      <c r="M16" s="381">
        <f>[1]SV!F6</f>
        <v>6.2935939999999997</v>
      </c>
      <c r="N16" s="381">
        <f>[1]SV!G6</f>
        <v>6.3054959999999998</v>
      </c>
      <c r="O16" s="381">
        <f>[1]SV!H6</f>
        <v>6.3147549999999999</v>
      </c>
      <c r="P16" s="505">
        <f>[1]SV!I6</f>
        <v>6.3210420000000003</v>
      </c>
    </row>
    <row r="17" spans="2:17" s="3" customFormat="1" ht="13.2" x14ac:dyDescent="0.25">
      <c r="B17" s="31" t="s">
        <v>334</v>
      </c>
      <c r="C17" s="340">
        <f>[1]GT!C7</f>
        <v>58881.970014742663</v>
      </c>
      <c r="D17" s="381">
        <f>[1]GT!D7</f>
        <v>62371.962955843825</v>
      </c>
      <c r="E17" s="381">
        <f>[1]GT!E7</f>
        <v>66737.796362935391</v>
      </c>
      <c r="F17" s="381">
        <f>[1]GT!F7</f>
        <v>71642.870505134939</v>
      </c>
      <c r="G17" s="381">
        <f>[1]GT!G7</f>
        <v>71060.298567264865</v>
      </c>
      <c r="H17" s="381">
        <f>[1]GT!H7</f>
        <v>76689.035361171293</v>
      </c>
      <c r="I17" s="505">
        <f>[1]GT!I7</f>
        <v>76886.021058592916</v>
      </c>
      <c r="J17" s="381">
        <f>[1]GT!C6/1000</f>
        <v>15.806674999999998</v>
      </c>
      <c r="K17" s="381">
        <f>[1]GT!D6/1000</f>
        <v>15.567418999999999</v>
      </c>
      <c r="L17" s="381">
        <f>[1]GT!E6/1000</f>
        <v>15.82769</v>
      </c>
      <c r="M17" s="381">
        <f>[1]GT!F6/1000</f>
        <v>16.087418</v>
      </c>
      <c r="N17" s="381">
        <f>[1]GT!G6/1000</f>
        <v>16.34695</v>
      </c>
      <c r="O17" s="381">
        <f>[1]GT!H6/1000</f>
        <v>16.604026000000001</v>
      </c>
      <c r="P17" s="505">
        <f>[1]GT!I6/1000</f>
        <v>16.858332999999998</v>
      </c>
    </row>
    <row r="18" spans="2:17" s="3" customFormat="1" ht="13.2" x14ac:dyDescent="0.25">
      <c r="B18" s="31" t="s">
        <v>335</v>
      </c>
      <c r="C18" s="340">
        <f>[1]HN!C7</f>
        <v>19721.639452775857</v>
      </c>
      <c r="D18" s="381">
        <f>[1]HN!D7</f>
        <v>20833.948912332507</v>
      </c>
      <c r="E18" s="381">
        <f>[1]HN!E7</f>
        <v>21566.622849639658</v>
      </c>
      <c r="F18" s="381">
        <f>[1]HN!F7</f>
        <v>22975.415842424507</v>
      </c>
      <c r="G18" s="381">
        <f>[1]HN!G7</f>
        <v>23900.438563688447</v>
      </c>
      <c r="H18" s="381">
        <f>[1]HN!H7</f>
        <v>24915.52225780494</v>
      </c>
      <c r="I18" s="505">
        <f>[1]HN!I7</f>
        <v>23662.231633895848</v>
      </c>
      <c r="J18" s="381">
        <f>[1]HN!C6/1000</f>
        <v>8.43215</v>
      </c>
      <c r="K18" s="381">
        <f>[1]HN!D6/1000</f>
        <v>8.57653</v>
      </c>
      <c r="L18" s="381">
        <f>[1]HN!E6/1000</f>
        <v>8.7210099999999997</v>
      </c>
      <c r="M18" s="381">
        <f>[1]HN!F6/1000</f>
        <v>8.8664000000000005</v>
      </c>
      <c r="N18" s="381">
        <f>[1]HN!G6/1000</f>
        <v>9.0122</v>
      </c>
      <c r="O18" s="381">
        <f>[1]HN!H6/1000</f>
        <v>9.1582999999999988</v>
      </c>
      <c r="P18" s="381">
        <f>[1]HN!I6/1000</f>
        <v>9.3043999999999993</v>
      </c>
      <c r="Q18" s="644"/>
    </row>
    <row r="19" spans="2:17" s="3" customFormat="1" ht="13.2" x14ac:dyDescent="0.25">
      <c r="B19" s="31" t="s">
        <v>336</v>
      </c>
      <c r="C19" s="340">
        <f>[1]JM!C7</f>
        <v>13443.766346992201</v>
      </c>
      <c r="D19" s="381">
        <f>[1]JM!D7</f>
        <v>13768.4769971765</v>
      </c>
      <c r="E19" s="381">
        <f>[1]JM!E7</f>
        <v>13710.6820305201</v>
      </c>
      <c r="F19" s="381">
        <f>[1]JM!F7</f>
        <v>15176</v>
      </c>
      <c r="G19" s="381">
        <f>[1]JM!G7</f>
        <v>15865.309318715699</v>
      </c>
      <c r="H19" s="381">
        <f>[1]JM!H7</f>
        <v>15996.0923208366</v>
      </c>
      <c r="I19" s="505">
        <f>[1]JM!I7</f>
        <v>13789.0617058759</v>
      </c>
      <c r="J19" s="381">
        <f>[1]JM!C6/1000</f>
        <v>2.7156570000000002</v>
      </c>
      <c r="K19" s="381">
        <f>[1]JM!D6/1000</f>
        <v>2.7194699999999998</v>
      </c>
      <c r="L19" s="381">
        <f>[1]JM!E6/1000</f>
        <v>2.7216640000000001</v>
      </c>
      <c r="M19" s="381">
        <f>[1]JM!F6/1000</f>
        <v>2.7258819999999999</v>
      </c>
      <c r="N19" s="381">
        <f>[1]JM!G6/1000</f>
        <v>2.730982</v>
      </c>
      <c r="O19" s="381">
        <f>[1]JM!H6/1000</f>
        <v>2.734092</v>
      </c>
      <c r="P19" s="507" t="str">
        <f>IF(ISNUMBER([1]JM!I6/1000),[1]JM!I6/1000,"nap")</f>
        <v>nap</v>
      </c>
    </row>
    <row r="20" spans="2:17" s="3" customFormat="1" ht="13.2" x14ac:dyDescent="0.25">
      <c r="B20" s="31" t="s">
        <v>337</v>
      </c>
      <c r="C20" s="340">
        <f>[1]RD!C7</f>
        <v>66186.576610121148</v>
      </c>
      <c r="D20" s="381">
        <f>[1]RD!D7</f>
        <v>70501.838306617108</v>
      </c>
      <c r="E20" s="381">
        <f>[1]RD!E7</f>
        <v>74807.152583553019</v>
      </c>
      <c r="F20" s="381">
        <f>[1]RD!F7</f>
        <v>78904.732480703431</v>
      </c>
      <c r="G20" s="381">
        <f>[1]RD!G7</f>
        <v>84374.711509089684</v>
      </c>
      <c r="H20" s="381">
        <f>[1]RD!H7</f>
        <v>86239.042530106395</v>
      </c>
      <c r="I20" s="505">
        <f>[1]RD!I7</f>
        <v>76689.376005621249</v>
      </c>
      <c r="J20" s="381">
        <f>[1]RD!C6</f>
        <v>9.8834859999999995</v>
      </c>
      <c r="K20" s="381">
        <f>[1]RD!D6</f>
        <v>9.9802429999999998</v>
      </c>
      <c r="L20" s="381">
        <f>[1]RD!E6</f>
        <v>10.075044999999999</v>
      </c>
      <c r="M20" s="381">
        <f>[1]RD!F6</f>
        <v>10.169172</v>
      </c>
      <c r="N20" s="381">
        <f>[1]RD!G6</f>
        <v>10.266149</v>
      </c>
      <c r="O20" s="381">
        <f>[1]RD!H6</f>
        <v>10.358320000000001</v>
      </c>
      <c r="P20" s="505">
        <f>[1]RD!I6</f>
        <v>10.448499</v>
      </c>
    </row>
    <row r="21" spans="2:17" s="3" customFormat="1" ht="13.2" x14ac:dyDescent="0.25">
      <c r="B21" s="31" t="s">
        <v>338</v>
      </c>
      <c r="C21" s="340">
        <f>[1]PY!C7</f>
        <v>38825.14780917194</v>
      </c>
      <c r="D21" s="381">
        <f>[1]PY!D7</f>
        <v>32414.954480689485</v>
      </c>
      <c r="E21" s="381">
        <f>[1]PY!E7</f>
        <v>35451.666359123032</v>
      </c>
      <c r="F21" s="381">
        <f>[1]PY!F7</f>
        <v>39207.51151009473</v>
      </c>
      <c r="G21" s="381">
        <f>[1]PY!G7</f>
        <v>38836.964030489929</v>
      </c>
      <c r="H21" s="381">
        <f>[1]PY!H7</f>
        <v>36889.661110372799</v>
      </c>
      <c r="I21" s="505">
        <f>[1]PY!I7</f>
        <v>35044.76023039798</v>
      </c>
      <c r="J21" s="381">
        <f>[1]PY!C6/1000</f>
        <v>6.6572320000000005</v>
      </c>
      <c r="K21" s="381">
        <f>[1]PY!D6/1000</f>
        <v>6.755755994978661</v>
      </c>
      <c r="L21" s="381">
        <f>[1]PY!E6/1000</f>
        <v>6.8545359999999995</v>
      </c>
      <c r="M21" s="381">
        <f>[1]PY!F6/1000</f>
        <v>6.9536460000000009</v>
      </c>
      <c r="N21" s="381">
        <f>[1]PY!G6/1000</f>
        <v>7.0529829999999993</v>
      </c>
      <c r="O21" s="381">
        <f>[1]PY!H6/1000</f>
        <v>7.1517247619999997</v>
      </c>
      <c r="P21" s="505">
        <f>[1]PY!I6/1000</f>
        <v>7.2526719692993797</v>
      </c>
    </row>
    <row r="22" spans="2:17" s="3" customFormat="1" ht="13.2" x14ac:dyDescent="0.25">
      <c r="B22" s="31" t="s">
        <v>339</v>
      </c>
      <c r="C22" s="340">
        <f>[1]PE!C7</f>
        <v>67786.363443614406</v>
      </c>
      <c r="D22" s="381">
        <f>[1]PE!D7</f>
        <v>56098.124769729955</v>
      </c>
      <c r="E22" s="381">
        <f>[1]PE!E7</f>
        <v>58003.485439011027</v>
      </c>
      <c r="F22" s="381">
        <f>[1]PE!F7</f>
        <v>66127.270346175224</v>
      </c>
      <c r="G22" s="381">
        <f>[1]PE!G7</f>
        <v>66777.837987774154</v>
      </c>
      <c r="H22" s="381">
        <f>[1]PE!H7</f>
        <v>69656.473204318347</v>
      </c>
      <c r="I22" s="505">
        <f>[1]PE!I7</f>
        <v>56665.979352955255</v>
      </c>
      <c r="J22" s="381">
        <f>[1]PE!C6/1000</f>
        <v>30.814174999999999</v>
      </c>
      <c r="K22" s="381">
        <f>[1]PE!D6/1000</f>
        <v>31.151643</v>
      </c>
      <c r="L22" s="381">
        <f>[1]PE!E6/1000</f>
        <v>31.488624999999999</v>
      </c>
      <c r="M22" s="381">
        <f>[1]PE!F6/1000</f>
        <v>31.826018000000001</v>
      </c>
      <c r="N22" s="381">
        <f>[1]PE!G6/1000</f>
        <v>32.162184000000003</v>
      </c>
      <c r="O22" s="381">
        <f>[1]PE!H6/1000</f>
        <v>32.495509999999996</v>
      </c>
      <c r="P22" s="505">
        <f>[1]PE!I6/1000</f>
        <v>32.824358000000004</v>
      </c>
    </row>
    <row r="23" spans="2:17" s="3" customFormat="1" ht="13.2" x14ac:dyDescent="0.25">
      <c r="B23" s="33" t="s">
        <v>340</v>
      </c>
      <c r="C23" s="341">
        <f>[1]TT!C7</f>
        <v>27747.159780810187</v>
      </c>
      <c r="D23" s="342">
        <f>[1]TT!D7</f>
        <v>25285.831091189102</v>
      </c>
      <c r="E23" s="342">
        <f>[1]TT!E7</f>
        <v>22459.755401470578</v>
      </c>
      <c r="F23" s="342">
        <f>[1]TT!F7</f>
        <v>23267.969849823599</v>
      </c>
      <c r="G23" s="342">
        <f>[1]TT!G7</f>
        <v>23870.280443157226</v>
      </c>
      <c r="H23" s="342">
        <f>[1]TT!H7</f>
        <v>23882.868982497079</v>
      </c>
      <c r="I23" s="506">
        <f>[1]TT!I7</f>
        <v>21394.817528207135</v>
      </c>
      <c r="J23" s="342">
        <f>[1]TT!C6/1000</f>
        <v>1.3453430000000002</v>
      </c>
      <c r="K23" s="342">
        <f>[1]TT!D6/1000</f>
        <v>1.349667</v>
      </c>
      <c r="L23" s="342">
        <f>[1]TT!E6/1000</f>
        <v>1.3538950000000001</v>
      </c>
      <c r="M23" s="342">
        <f>[1]TT!F6/1000</f>
        <v>1.356633</v>
      </c>
      <c r="N23" s="342">
        <f>[1]TT!G6/1000</f>
        <v>1.3591929999999999</v>
      </c>
      <c r="O23" s="342">
        <f>[1]TT!H6/1000</f>
        <v>1.363985</v>
      </c>
      <c r="P23" s="506">
        <f>[1]TT!I6/1000</f>
        <v>1.366725</v>
      </c>
    </row>
    <row r="24" spans="2:17" s="3" customFormat="1" ht="13.2" x14ac:dyDescent="0.25">
      <c r="B24" s="261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2:17" s="3" customFormat="1" ht="13.2" x14ac:dyDescent="0.25">
      <c r="B25" s="722" t="s">
        <v>461</v>
      </c>
      <c r="C25" s="722"/>
      <c r="D25" s="722"/>
      <c r="E25" s="722"/>
      <c r="F25" s="722"/>
      <c r="G25" s="722"/>
      <c r="H25" s="722"/>
      <c r="I25" s="722"/>
      <c r="J25" s="722"/>
      <c r="K25" s="722"/>
      <c r="L25" s="722"/>
      <c r="M25" s="722"/>
      <c r="N25" s="722"/>
      <c r="O25" s="722"/>
      <c r="P25" s="722"/>
    </row>
    <row r="26" spans="2:17" s="3" customFormat="1" ht="13.2" x14ac:dyDescent="0.25">
      <c r="B26" s="261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2:17" s="3" customFormat="1" ht="13.2" x14ac:dyDescent="0.25">
      <c r="B27" s="261"/>
      <c r="C27" s="717" t="s">
        <v>575</v>
      </c>
      <c r="D27" s="718"/>
      <c r="E27" s="718"/>
      <c r="F27" s="718"/>
      <c r="G27" s="718"/>
      <c r="H27" s="718"/>
      <c r="I27" s="718"/>
      <c r="J27" s="717" t="s">
        <v>462</v>
      </c>
      <c r="K27" s="718"/>
      <c r="L27" s="718"/>
      <c r="M27" s="718"/>
      <c r="N27" s="718"/>
      <c r="O27" s="718"/>
      <c r="P27" s="718"/>
    </row>
    <row r="28" spans="2:17" s="3" customFormat="1" ht="13.2" x14ac:dyDescent="0.25">
      <c r="B28" s="261"/>
      <c r="C28" s="431">
        <v>2014</v>
      </c>
      <c r="D28" s="416">
        <v>2015</v>
      </c>
      <c r="E28" s="416">
        <v>2016</v>
      </c>
      <c r="F28" s="416">
        <v>2017</v>
      </c>
      <c r="G28" s="416">
        <v>2018</v>
      </c>
      <c r="H28" s="416">
        <v>2019</v>
      </c>
      <c r="I28" s="416">
        <v>2020</v>
      </c>
      <c r="J28" s="384">
        <v>2014</v>
      </c>
      <c r="K28" s="385">
        <v>2015</v>
      </c>
      <c r="L28" s="385">
        <v>2016</v>
      </c>
      <c r="M28" s="385">
        <v>2017</v>
      </c>
      <c r="N28" s="385">
        <v>2018</v>
      </c>
      <c r="O28" s="385">
        <v>2019</v>
      </c>
      <c r="P28" s="385">
        <v>2020</v>
      </c>
    </row>
    <row r="29" spans="2:17" s="3" customFormat="1" ht="13.2" x14ac:dyDescent="0.25">
      <c r="B29" s="32" t="s">
        <v>327</v>
      </c>
      <c r="C29" s="255">
        <f t="shared" ref="C29:I29" si="0">C6/J6</f>
        <v>13730.974724466252</v>
      </c>
      <c r="D29" s="256">
        <f t="shared" si="0"/>
        <v>11680.826083004245</v>
      </c>
      <c r="E29" s="256">
        <f t="shared" si="0"/>
        <v>12973.801938261657</v>
      </c>
      <c r="F29" s="256">
        <f t="shared" si="0"/>
        <v>14179.852019727638</v>
      </c>
      <c r="G29" s="256">
        <f t="shared" si="0"/>
        <v>9974.3911394399547</v>
      </c>
      <c r="H29" s="256">
        <f t="shared" si="0"/>
        <v>9354.9959606726788</v>
      </c>
      <c r="I29" s="501">
        <f t="shared" si="0"/>
        <v>8542.9351986974925</v>
      </c>
      <c r="J29" s="256">
        <f>[1]ARG!C9</f>
        <v>38.080676133661619</v>
      </c>
      <c r="K29" s="256">
        <f>[1]ARG!D9</f>
        <v>26.538379377542178</v>
      </c>
      <c r="L29" s="256">
        <f>[1]ARG!E9</f>
        <v>41.389467881690202</v>
      </c>
      <c r="M29" s="256">
        <f>[1]ARG!F9</f>
        <v>27.570603572211816</v>
      </c>
      <c r="N29" s="256">
        <f>[1]ARG!G9</f>
        <v>33.95385617444424</v>
      </c>
      <c r="O29" s="256">
        <f>[1]ARG!H9</f>
        <v>51.11906778573443</v>
      </c>
      <c r="P29" s="501">
        <f>[1]ARG!I9</f>
        <v>37.1</v>
      </c>
    </row>
    <row r="30" spans="2:17" s="3" customFormat="1" ht="13.2" x14ac:dyDescent="0.25">
      <c r="B30" s="31" t="s">
        <v>640</v>
      </c>
      <c r="C30" s="257">
        <f t="shared" ref="C30:C40" si="1">C7/J7</f>
        <v>30366.200262352424</v>
      </c>
      <c r="D30" s="258">
        <f t="shared" ref="D30" si="2">D7/K7</f>
        <v>31679.065112127031</v>
      </c>
      <c r="E30" s="258">
        <f t="shared" ref="E30" si="3">E7/L7</f>
        <v>32110.394130877154</v>
      </c>
      <c r="F30" s="258">
        <f t="shared" ref="F30" si="4">F7/M7</f>
        <v>32753.206487174048</v>
      </c>
      <c r="G30" s="258">
        <f t="shared" ref="G30" si="5">G7/N7</f>
        <v>33666.86772264765</v>
      </c>
      <c r="H30" s="258">
        <f t="shared" ref="H30:I30" si="6">H7/O7</f>
        <v>34163.154616702137</v>
      </c>
      <c r="I30" s="502">
        <f t="shared" si="6"/>
        <v>25442.335841401091</v>
      </c>
      <c r="J30" s="258">
        <f>[1]BA!C9</f>
        <v>100.13</v>
      </c>
      <c r="K30" s="258">
        <f>[1]BA!D9</f>
        <v>102.01</v>
      </c>
      <c r="L30" s="258">
        <f>[1]BA!E9</f>
        <v>101.66</v>
      </c>
      <c r="M30" s="258">
        <f>[1]BA!F9</f>
        <v>103.2</v>
      </c>
      <c r="N30" s="258">
        <f>[1]BA!G9</f>
        <v>105.54</v>
      </c>
      <c r="O30" s="258">
        <f>[1]BA!H9</f>
        <v>108.17</v>
      </c>
      <c r="P30" s="502">
        <f>[1]BA!I9</f>
        <v>108.21</v>
      </c>
    </row>
    <row r="31" spans="2:17" s="3" customFormat="1" ht="13.2" x14ac:dyDescent="0.25">
      <c r="B31" s="31" t="s">
        <v>328</v>
      </c>
      <c r="C31" s="257">
        <f t="shared" si="1"/>
        <v>3200.8333207023306</v>
      </c>
      <c r="D31" s="258">
        <f t="shared" ref="D31:I35" si="7">D8/K8</f>
        <v>3145.7885396690672</v>
      </c>
      <c r="E31" s="258">
        <f t="shared" si="7"/>
        <v>3179.4566847035062</v>
      </c>
      <c r="F31" s="258">
        <f t="shared" si="7"/>
        <v>3452.8021554542674</v>
      </c>
      <c r="G31" s="258">
        <f t="shared" si="7"/>
        <v>3644.3992766469323</v>
      </c>
      <c r="H31" s="258">
        <f t="shared" si="7"/>
        <v>3635.313399847038</v>
      </c>
      <c r="I31" s="502">
        <f t="shared" si="7"/>
        <v>3284.1197779712375</v>
      </c>
      <c r="J31" s="381">
        <f>[1]BO!C9</f>
        <v>5.764602</v>
      </c>
      <c r="K31" s="381">
        <f>[1]BO!D9</f>
        <v>4.0610179999999998</v>
      </c>
      <c r="L31" s="381">
        <f>[1]BO!E9</f>
        <v>3.6245989999999999</v>
      </c>
      <c r="M31" s="381">
        <f>[1]BO!F9</f>
        <v>2.82239</v>
      </c>
      <c r="N31" s="381">
        <f>[1]BO!G9</f>
        <v>2.2714919999999998</v>
      </c>
      <c r="O31" s="381">
        <f>[1]BO!H9</f>
        <v>1.8392799844695329</v>
      </c>
      <c r="P31" s="505">
        <f>[1]BO!I9</f>
        <v>0.94743429196073314</v>
      </c>
    </row>
    <row r="32" spans="2:17" s="3" customFormat="1" ht="13.2" x14ac:dyDescent="0.25">
      <c r="B32" s="31" t="s">
        <v>329</v>
      </c>
      <c r="C32" s="257">
        <f t="shared" si="1"/>
        <v>10785.61030369408</v>
      </c>
      <c r="D32" s="258">
        <f t="shared" si="7"/>
        <v>7546.314251344289</v>
      </c>
      <c r="E32" s="258">
        <f t="shared" si="7"/>
        <v>9376.4370047765642</v>
      </c>
      <c r="F32" s="258">
        <f t="shared" si="7"/>
        <v>9626.344007277532</v>
      </c>
      <c r="G32" s="258">
        <f t="shared" si="7"/>
        <v>8669.8214404667033</v>
      </c>
      <c r="H32" s="258">
        <f t="shared" si="7"/>
        <v>8744.5969814144537</v>
      </c>
      <c r="I32" s="502">
        <f t="shared" si="7"/>
        <v>6768.1295534454375</v>
      </c>
      <c r="J32" s="381">
        <f>[1]BR!C9</f>
        <v>6.41</v>
      </c>
      <c r="K32" s="381">
        <f>[1]BR!D9</f>
        <v>10.67</v>
      </c>
      <c r="L32" s="381">
        <f>[1]BR!E9</f>
        <v>6.29</v>
      </c>
      <c r="M32" s="381">
        <f>[1]BR!F9</f>
        <v>2.95</v>
      </c>
      <c r="N32" s="381">
        <f>[1]BR!G9</f>
        <v>3.75</v>
      </c>
      <c r="O32" s="381">
        <f>[1]BR!H9</f>
        <v>4.3099999999999996</v>
      </c>
      <c r="P32" s="505">
        <f>[1]BR!I9</f>
        <v>4.5199999999999996</v>
      </c>
    </row>
    <row r="33" spans="2:17" s="3" customFormat="1" ht="13.2" x14ac:dyDescent="0.25">
      <c r="B33" s="31" t="s">
        <v>330</v>
      </c>
      <c r="C33" s="257">
        <f t="shared" si="1"/>
        <v>13754.314686054757</v>
      </c>
      <c r="D33" s="258">
        <f t="shared" si="7"/>
        <v>12551.488658112772</v>
      </c>
      <c r="E33" s="258">
        <f t="shared" si="7"/>
        <v>13985.053762694737</v>
      </c>
      <c r="F33" s="258">
        <f t="shared" si="7"/>
        <v>15862.903381890792</v>
      </c>
      <c r="G33" s="258">
        <f t="shared" si="7"/>
        <v>14661.827036029401</v>
      </c>
      <c r="H33" s="258">
        <f t="shared" si="7"/>
        <v>13947.573387770735</v>
      </c>
      <c r="I33" s="502">
        <f t="shared" si="7"/>
        <v>10304.719988529321</v>
      </c>
      <c r="J33" s="381">
        <f>[1]CL!C9</f>
        <v>4.7080000000000002</v>
      </c>
      <c r="K33" s="381">
        <f>[1]CL!D9</f>
        <v>4.3419999999999996</v>
      </c>
      <c r="L33" s="381">
        <f>[1]CL!E9</f>
        <v>3.7919999999999998</v>
      </c>
      <c r="M33" s="381">
        <f>[1]CL!F9</f>
        <v>2.2000000000000002</v>
      </c>
      <c r="N33" s="381">
        <f>[1]CL!G9</f>
        <v>2.4249999999999998</v>
      </c>
      <c r="O33" s="381">
        <f>[1]CL!H9</f>
        <v>2.5579999999999998</v>
      </c>
      <c r="P33" s="505">
        <f>[1]CL!I9</f>
        <v>3.05</v>
      </c>
    </row>
    <row r="34" spans="2:17" s="3" customFormat="1" ht="13.2" x14ac:dyDescent="0.25">
      <c r="B34" s="31" t="s">
        <v>331</v>
      </c>
      <c r="C34" s="257">
        <f t="shared" si="1"/>
        <v>6690.4343844122322</v>
      </c>
      <c r="D34" s="258">
        <f t="shared" si="7"/>
        <v>5300.471342132003</v>
      </c>
      <c r="E34" s="258">
        <f t="shared" si="7"/>
        <v>5905.0818687603696</v>
      </c>
      <c r="F34" s="258">
        <f t="shared" si="7"/>
        <v>6258.0394521136632</v>
      </c>
      <c r="G34" s="258">
        <f t="shared" si="7"/>
        <v>6087.9171038936765</v>
      </c>
      <c r="H34" s="258">
        <f t="shared" si="7"/>
        <v>6431.4417932286242</v>
      </c>
      <c r="I34" s="502">
        <f t="shared" si="7"/>
        <v>5800.4795300881533</v>
      </c>
      <c r="J34" s="381">
        <f>[1]CO!C9</f>
        <v>2.8975983342014602</v>
      </c>
      <c r="K34" s="381">
        <f>[1]CO!D9</f>
        <v>4.9837978955130096</v>
      </c>
      <c r="L34" s="381">
        <f>[1]CO!E9</f>
        <v>7.5234901441887896</v>
      </c>
      <c r="M34" s="381">
        <f>[1]CO!F9</f>
        <v>4.3214172394885999</v>
      </c>
      <c r="N34" s="381">
        <f>[1]CO!G9</f>
        <v>3.2414952260143401</v>
      </c>
      <c r="O34" s="381">
        <f>[1]CO!H9</f>
        <v>3.5177879775053098</v>
      </c>
      <c r="P34" s="505">
        <f>[1]CO!I9</f>
        <v>2.5347370400039102</v>
      </c>
    </row>
    <row r="35" spans="2:17" s="3" customFormat="1" ht="13.2" x14ac:dyDescent="0.25">
      <c r="B35" s="31" t="s">
        <v>332</v>
      </c>
      <c r="C35" s="257">
        <f t="shared" si="1"/>
        <v>10695.865744261155</v>
      </c>
      <c r="D35" s="258">
        <f t="shared" si="7"/>
        <v>11391.514436713571</v>
      </c>
      <c r="E35" s="258">
        <f t="shared" si="7"/>
        <v>11614.504109849724</v>
      </c>
      <c r="F35" s="258">
        <f t="shared" si="7"/>
        <v>11843.343849996358</v>
      </c>
      <c r="G35" s="258">
        <f t="shared" si="7"/>
        <v>11553.526886343985</v>
      </c>
      <c r="H35" s="258">
        <f t="shared" si="7"/>
        <v>12581.675420847723</v>
      </c>
      <c r="I35" s="502">
        <f t="shared" si="7"/>
        <v>11592.231887613238</v>
      </c>
      <c r="J35" s="381">
        <f>[1]CR!C9</f>
        <v>4.5143594849999999</v>
      </c>
      <c r="K35" s="381">
        <f>[1]CR!D9</f>
        <v>0.83045178249999996</v>
      </c>
      <c r="L35" s="381">
        <f>[1]CR!E9</f>
        <v>-1.5482600000000013E-2</v>
      </c>
      <c r="M35" s="381">
        <f>[1]CR!F9</f>
        <v>1.6263984166666665</v>
      </c>
      <c r="N35" s="381">
        <f>[1]CR!G9</f>
        <v>2.221812560833333</v>
      </c>
      <c r="O35" s="381">
        <f>[1]CR!H9</f>
        <v>2.0966804649999999</v>
      </c>
      <c r="P35" s="505">
        <f>[1]CR!I9</f>
        <v>0.72864862250000006</v>
      </c>
    </row>
    <row r="36" spans="2:17" s="3" customFormat="1" ht="13.2" x14ac:dyDescent="0.25">
      <c r="B36" s="31" t="s">
        <v>755</v>
      </c>
      <c r="C36" s="257">
        <f t="shared" si="1"/>
        <v>20117.069352026472</v>
      </c>
      <c r="D36" s="258">
        <f t="shared" ref="D36:I36" si="8">D13/K13</f>
        <v>19823.266926671582</v>
      </c>
      <c r="E36" s="258">
        <f t="shared" si="8"/>
        <v>19514.315642458099</v>
      </c>
      <c r="F36" s="258">
        <f t="shared" si="8"/>
        <v>19478.701117318433</v>
      </c>
      <c r="G36" s="258">
        <f t="shared" si="8"/>
        <v>19672.53434524437</v>
      </c>
      <c r="H36" s="258">
        <f t="shared" si="8"/>
        <v>19890.416845724107</v>
      </c>
      <c r="I36" s="502">
        <f t="shared" si="8"/>
        <v>23298.492416274734</v>
      </c>
      <c r="J36" s="381">
        <f>[1]CW!C9</f>
        <v>1.5</v>
      </c>
      <c r="K36" s="381">
        <f>[1]CW!D9</f>
        <v>-0.5</v>
      </c>
      <c r="L36" s="381">
        <f>[1]CW!E9</f>
        <v>0</v>
      </c>
      <c r="M36" s="381">
        <f>[1]CW!F9</f>
        <v>1.6</v>
      </c>
      <c r="N36" s="381">
        <f>[1]CW!G9</f>
        <v>2.6</v>
      </c>
      <c r="O36" s="381">
        <f>[1]CW!H9</f>
        <v>2.6</v>
      </c>
      <c r="P36" s="505">
        <f>[1]CW!I9</f>
        <v>2.1999999999999997</v>
      </c>
    </row>
    <row r="37" spans="2:17" s="3" customFormat="1" ht="13.2" x14ac:dyDescent="0.25">
      <c r="B37" s="31" t="s">
        <v>756</v>
      </c>
      <c r="C37" s="257">
        <f t="shared" si="1"/>
        <v>33536.224077565312</v>
      </c>
      <c r="D37" s="258">
        <f t="shared" ref="D37:I37" si="9">D14/K14</f>
        <v>31801.573204770368</v>
      </c>
      <c r="E37" s="258">
        <f t="shared" si="9"/>
        <v>31166.7488899852</v>
      </c>
      <c r="F37" s="258">
        <f t="shared" si="9"/>
        <v>29342.526471312482</v>
      </c>
      <c r="G37" s="258">
        <f t="shared" si="9"/>
        <v>28785.818358426422</v>
      </c>
      <c r="H37" s="258">
        <f t="shared" si="9"/>
        <v>30620.837297811606</v>
      </c>
      <c r="I37" s="502">
        <f t="shared" si="9"/>
        <v>23672.616251761392</v>
      </c>
      <c r="J37" s="381">
        <f>[1]CW!C21</f>
        <v>1.9</v>
      </c>
      <c r="K37" s="381">
        <f>[1]CW!D21</f>
        <v>0.3</v>
      </c>
      <c r="L37" s="381">
        <f>[1]CW!E21</f>
        <v>0.1</v>
      </c>
      <c r="M37" s="381">
        <f>[1]CW!F21</f>
        <v>2.2000000000000002</v>
      </c>
      <c r="N37" s="381">
        <f>[1]CW!G21</f>
        <v>2.7</v>
      </c>
      <c r="O37" s="381">
        <f>[1]CW!H21</f>
        <v>0.4</v>
      </c>
      <c r="P37" s="381">
        <f>[1]CW!I21</f>
        <v>0.7</v>
      </c>
      <c r="Q37" s="644"/>
    </row>
    <row r="38" spans="2:17" s="3" customFormat="1" ht="13.2" x14ac:dyDescent="0.25">
      <c r="B38" s="31" t="s">
        <v>727</v>
      </c>
      <c r="C38" s="257">
        <f t="shared" si="1"/>
        <v>6347.0002057717666</v>
      </c>
      <c r="D38" s="258">
        <f t="shared" ref="D38:I40" si="10">D15/K15</f>
        <v>6099.3507892820899</v>
      </c>
      <c r="E38" s="258">
        <f t="shared" si="10"/>
        <v>6046.3024079889983</v>
      </c>
      <c r="F38" s="258">
        <f t="shared" si="10"/>
        <v>6216.6062455709398</v>
      </c>
      <c r="G38" s="258">
        <f t="shared" si="10"/>
        <v>6318.4768878241066</v>
      </c>
      <c r="H38" s="258">
        <f t="shared" si="10"/>
        <v>6260.6032921268288</v>
      </c>
      <c r="I38" s="502">
        <f t="shared" si="10"/>
        <v>5642.7402466031654</v>
      </c>
      <c r="J38" s="656">
        <f>[1]EC!C9</f>
        <v>3.6673572119306801</v>
      </c>
      <c r="K38" s="656">
        <f>[1]EC!D9</f>
        <v>3.38012513334938</v>
      </c>
      <c r="L38" s="656">
        <f>[1]EC!E9</f>
        <v>1.11979144715992</v>
      </c>
      <c r="M38" s="656">
        <f>[1]EC!F9</f>
        <v>-0.196700543099004</v>
      </c>
      <c r="N38" s="656">
        <f>[1]EC!G9</f>
        <v>0.26617035809426398</v>
      </c>
      <c r="O38" s="656">
        <f>[1]EC!H9</f>
        <v>-6.5333180752313896E-2</v>
      </c>
      <c r="P38" s="656">
        <f>[1]EC!I9</f>
        <v>-0.93298918884632298</v>
      </c>
      <c r="Q38" s="644"/>
    </row>
    <row r="39" spans="2:17" s="3" customFormat="1" ht="13.2" x14ac:dyDescent="0.25">
      <c r="B39" s="31" t="s">
        <v>333</v>
      </c>
      <c r="C39" s="257">
        <f t="shared" si="1"/>
        <v>3529.5458379938891</v>
      </c>
      <c r="D39" s="258">
        <f t="shared" si="10"/>
        <v>3744.1870087082848</v>
      </c>
      <c r="E39" s="258">
        <f t="shared" si="10"/>
        <v>3852.812777267869</v>
      </c>
      <c r="F39" s="258">
        <f t="shared" si="10"/>
        <v>3968.9865599846448</v>
      </c>
      <c r="G39" s="258">
        <f t="shared" si="10"/>
        <v>4126.6936018990418</v>
      </c>
      <c r="H39" s="258">
        <f t="shared" si="10"/>
        <v>4259.3354769900025</v>
      </c>
      <c r="I39" s="502">
        <f t="shared" si="10"/>
        <v>3897.8889872903865</v>
      </c>
      <c r="J39" s="381">
        <f>[1]SV!C9</f>
        <v>1.1408333333333334</v>
      </c>
      <c r="K39" s="381">
        <f>[1]SV!D9</f>
        <v>-0.72833333333333339</v>
      </c>
      <c r="L39" s="381">
        <f>[1]SV!E9</f>
        <v>0.60833333333333328</v>
      </c>
      <c r="M39" s="381">
        <f>[1]SV!F9</f>
        <v>1.0141666666666669</v>
      </c>
      <c r="N39" s="381">
        <f>[1]SV!G9</f>
        <v>1.0900000000000001</v>
      </c>
      <c r="O39" s="381">
        <f>[1]SV!H9</f>
        <v>7.6999999999999999E-2</v>
      </c>
      <c r="P39" s="505">
        <f>[1]SV!I9</f>
        <v>-0.09</v>
      </c>
    </row>
    <row r="40" spans="2:17" s="3" customFormat="1" ht="13.2" x14ac:dyDescent="0.25">
      <c r="B40" s="31" t="s">
        <v>334</v>
      </c>
      <c r="C40" s="257">
        <f t="shared" si="1"/>
        <v>3725.1332120602638</v>
      </c>
      <c r="D40" s="258">
        <f t="shared" si="10"/>
        <v>4006.570578966483</v>
      </c>
      <c r="E40" s="258">
        <f t="shared" si="10"/>
        <v>4216.5215747171815</v>
      </c>
      <c r="F40" s="258">
        <f t="shared" si="10"/>
        <v>4453.3479831962431</v>
      </c>
      <c r="G40" s="258">
        <f t="shared" si="10"/>
        <v>4347.0065405023488</v>
      </c>
      <c r="H40" s="258">
        <f t="shared" si="10"/>
        <v>4618.7012331329333</v>
      </c>
      <c r="I40" s="502">
        <f t="shared" si="10"/>
        <v>4560.7131534649907</v>
      </c>
      <c r="J40" s="381">
        <f>[1]GT!C9</f>
        <v>3.42</v>
      </c>
      <c r="K40" s="381">
        <f>[1]GT!D9</f>
        <v>2.39</v>
      </c>
      <c r="L40" s="381">
        <f>[1]GT!E9</f>
        <v>4.45</v>
      </c>
      <c r="M40" s="381">
        <f>[1]GT!F9</f>
        <v>4.42</v>
      </c>
      <c r="N40" s="381">
        <f>[1]GT!G9</f>
        <v>3.75</v>
      </c>
      <c r="O40" s="381">
        <f>[1]GT!H9</f>
        <v>3.7</v>
      </c>
      <c r="P40" s="505">
        <f>[1]GT!I9</f>
        <v>3.21</v>
      </c>
    </row>
    <row r="41" spans="2:17" s="3" customFormat="1" ht="13.2" x14ac:dyDescent="0.25">
      <c r="B41" s="31" t="s">
        <v>335</v>
      </c>
      <c r="C41" s="34">
        <f t="shared" ref="C41:I44" si="11">IF(ISNUMBER(C18/J18),C18/J18,"nap")</f>
        <v>2338.8625027751946</v>
      </c>
      <c r="D41" s="35">
        <f t="shared" si="11"/>
        <v>2429.1816051867722</v>
      </c>
      <c r="E41" s="35">
        <f t="shared" si="11"/>
        <v>2472.9501341747869</v>
      </c>
      <c r="F41" s="35">
        <f t="shared" si="11"/>
        <v>2591.2902465966463</v>
      </c>
      <c r="G41" s="35">
        <f t="shared" si="11"/>
        <v>2652.0093388615928</v>
      </c>
      <c r="H41" s="35">
        <f t="shared" si="11"/>
        <v>2720.5400847105843</v>
      </c>
      <c r="I41" s="499">
        <f t="shared" si="11"/>
        <v>2543.1227842629132</v>
      </c>
      <c r="J41" s="381">
        <f>[1]HN!C9</f>
        <v>5.82</v>
      </c>
      <c r="K41" s="381">
        <f>[1]HN!D9</f>
        <v>2.3571428571428577</v>
      </c>
      <c r="L41" s="381">
        <f>[1]HN!E9</f>
        <v>3.31</v>
      </c>
      <c r="M41" s="381">
        <f>[1]HN!F9</f>
        <v>4.7300000000000004</v>
      </c>
      <c r="N41" s="381">
        <f>[1]HN!G9</f>
        <v>4.22</v>
      </c>
      <c r="O41" s="381">
        <f>[1]HN!H9</f>
        <v>4.08</v>
      </c>
      <c r="P41" s="505">
        <f>[1]HN!I9</f>
        <v>4.01</v>
      </c>
    </row>
    <row r="42" spans="2:17" s="3" customFormat="1" ht="13.2" x14ac:dyDescent="0.25">
      <c r="B42" s="31" t="s">
        <v>336</v>
      </c>
      <c r="C42" s="34">
        <f t="shared" si="11"/>
        <v>4950.4655216001875</v>
      </c>
      <c r="D42" s="35">
        <f t="shared" si="11"/>
        <v>5062.9265986300643</v>
      </c>
      <c r="E42" s="35">
        <f t="shared" si="11"/>
        <v>5037.6100909297029</v>
      </c>
      <c r="F42" s="35">
        <f t="shared" si="11"/>
        <v>5567.3723220594293</v>
      </c>
      <c r="G42" s="35">
        <f t="shared" si="11"/>
        <v>5809.3789408775665</v>
      </c>
      <c r="H42" s="35">
        <f t="shared" si="11"/>
        <v>5850.6049982358309</v>
      </c>
      <c r="I42" s="499" t="str">
        <f t="shared" si="11"/>
        <v>nap</v>
      </c>
      <c r="J42" s="381">
        <f>[1]JM!C9</f>
        <v>6.4</v>
      </c>
      <c r="K42" s="381">
        <f>[1]JM!D9</f>
        <v>3.7</v>
      </c>
      <c r="L42" s="381">
        <f>[1]JM!E9</f>
        <v>1.7</v>
      </c>
      <c r="M42" s="381">
        <f>[1]JM!F9</f>
        <v>5.2</v>
      </c>
      <c r="N42" s="381">
        <f>[1]JM!G9</f>
        <v>2.4</v>
      </c>
      <c r="O42" s="381">
        <f>[1]JM!H9</f>
        <v>6.2188564718600077</v>
      </c>
      <c r="P42" s="505">
        <f>[1]JM!I9</f>
        <v>5.1912782412</v>
      </c>
    </row>
    <row r="43" spans="2:17" s="3" customFormat="1" ht="13.2" x14ac:dyDescent="0.25">
      <c r="B43" s="31" t="s">
        <v>337</v>
      </c>
      <c r="C43" s="34">
        <f t="shared" si="11"/>
        <v>6696.6833979550483</v>
      </c>
      <c r="D43" s="35">
        <f t="shared" si="11"/>
        <v>7064.1404529546135</v>
      </c>
      <c r="E43" s="35">
        <f t="shared" si="11"/>
        <v>7424.9943879707753</v>
      </c>
      <c r="F43" s="35">
        <f t="shared" si="11"/>
        <v>7759.2091549541528</v>
      </c>
      <c r="G43" s="35">
        <f t="shared" si="11"/>
        <v>8218.730461547917</v>
      </c>
      <c r="H43" s="35">
        <f t="shared" si="11"/>
        <v>8325.5819988286112</v>
      </c>
      <c r="I43" s="499">
        <f t="shared" si="11"/>
        <v>7339.7505235557037</v>
      </c>
      <c r="J43" s="381">
        <f>[1]RD!C9</f>
        <v>1.58</v>
      </c>
      <c r="K43" s="381">
        <f>[1]RD!D9</f>
        <v>2.34</v>
      </c>
      <c r="L43" s="381">
        <f>[1]RD!E9</f>
        <v>1.695335759179617</v>
      </c>
      <c r="M43" s="381">
        <f>[1]RD!F9</f>
        <v>4.2042774660486115</v>
      </c>
      <c r="N43" s="381">
        <f>[1]RD!G9</f>
        <v>1.1705946620883312</v>
      </c>
      <c r="O43" s="381">
        <f>[1]RD!H9</f>
        <v>3.6562789262573281</v>
      </c>
      <c r="P43" s="505">
        <f>[1]RD!I9</f>
        <v>5.5536478118097365</v>
      </c>
    </row>
    <row r="44" spans="2:17" s="3" customFormat="1" ht="13.2" x14ac:dyDescent="0.25">
      <c r="B44" s="31" t="s">
        <v>338</v>
      </c>
      <c r="C44" s="34">
        <f t="shared" si="11"/>
        <v>5832.0256540814462</v>
      </c>
      <c r="D44" s="35">
        <f t="shared" si="11"/>
        <v>4798.1239264388014</v>
      </c>
      <c r="E44" s="35">
        <f t="shared" si="11"/>
        <v>5172.0008997141504</v>
      </c>
      <c r="F44" s="35">
        <f t="shared" si="11"/>
        <v>5638.4106280496198</v>
      </c>
      <c r="G44" s="35">
        <f t="shared" si="11"/>
        <v>5506.4593279878791</v>
      </c>
      <c r="H44" s="35">
        <f t="shared" si="11"/>
        <v>5158.1488854803893</v>
      </c>
      <c r="I44" s="499">
        <f t="shared" si="11"/>
        <v>4831.9792179685965</v>
      </c>
      <c r="J44" s="381">
        <f>[1]PY!C9</f>
        <v>4.213694507148233</v>
      </c>
      <c r="K44" s="381">
        <f>[1]PY!D9</f>
        <v>3.1046931407942253</v>
      </c>
      <c r="L44" s="381">
        <f>[1]PY!E9</f>
        <v>3.9215686274509665</v>
      </c>
      <c r="M44" s="381">
        <f>[1]PY!F9</f>
        <v>4.5148247978436586</v>
      </c>
      <c r="N44" s="381">
        <f>[1]PY!G9</f>
        <v>3.2000000000000028</v>
      </c>
      <c r="O44" s="381">
        <f>[1]PY!H9</f>
        <v>2.8100775193798313</v>
      </c>
      <c r="P44" s="505">
        <f>[1]PY!I9</f>
        <v>2.1677662582469566</v>
      </c>
    </row>
    <row r="45" spans="2:17" s="3" customFormat="1" ht="13.2" x14ac:dyDescent="0.25">
      <c r="B45" s="31" t="s">
        <v>339</v>
      </c>
      <c r="C45" s="34">
        <f>IF(ISNUMBER(C22/J22),C22/J22,"nap")</f>
        <v>2199.8435279742002</v>
      </c>
      <c r="D45" s="258">
        <f t="shared" ref="D45:I46" si="12">D22/K22</f>
        <v>1800.807898630899</v>
      </c>
      <c r="E45" s="258">
        <f t="shared" si="12"/>
        <v>1842.0456732871323</v>
      </c>
      <c r="F45" s="258">
        <f t="shared" si="12"/>
        <v>2077.773925288901</v>
      </c>
      <c r="G45" s="258">
        <f t="shared" si="12"/>
        <v>2076.2843091680015</v>
      </c>
      <c r="H45" s="258">
        <f t="shared" si="12"/>
        <v>2143.5722413440612</v>
      </c>
      <c r="I45" s="502">
        <f t="shared" si="12"/>
        <v>1726.3393042738337</v>
      </c>
      <c r="J45" s="381">
        <f>[1]PE!C9</f>
        <v>3.2240611887172999</v>
      </c>
      <c r="K45" s="381">
        <f>[1]PE!D9</f>
        <v>4.3979285416694003</v>
      </c>
      <c r="L45" s="381">
        <f>[1]PE!E9</f>
        <v>3.2348819503701201</v>
      </c>
      <c r="M45" s="381">
        <f>[1]PE!F9</f>
        <v>1.3648558837145399</v>
      </c>
      <c r="N45" s="381">
        <f>[1]PE!G9</f>
        <v>2.1925231538681902</v>
      </c>
      <c r="O45" s="381">
        <f>[1]PE!H9</f>
        <v>1.90009157916242</v>
      </c>
      <c r="P45" s="505">
        <f>[1]PE!I9</f>
        <v>1.97323222946076</v>
      </c>
    </row>
    <row r="46" spans="2:17" s="3" customFormat="1" ht="13.2" x14ac:dyDescent="0.25">
      <c r="B46" s="33" t="s">
        <v>340</v>
      </c>
      <c r="C46" s="36">
        <f>IF(ISNUMBER(C23/J23),C23/J23,"nap")</f>
        <v>20624.598917012379</v>
      </c>
      <c r="D46" s="260">
        <f t="shared" si="12"/>
        <v>18734.866519807554</v>
      </c>
      <c r="E46" s="260">
        <f t="shared" si="12"/>
        <v>16588.993534558129</v>
      </c>
      <c r="F46" s="260">
        <f t="shared" si="12"/>
        <v>17151.263348174194</v>
      </c>
      <c r="G46" s="260">
        <f t="shared" si="12"/>
        <v>17562.097835375276</v>
      </c>
      <c r="H46" s="260">
        <f t="shared" si="12"/>
        <v>17509.627292453421</v>
      </c>
      <c r="I46" s="503">
        <f t="shared" si="12"/>
        <v>15654.076371038165</v>
      </c>
      <c r="J46" s="342">
        <f>[1]TT!C9</f>
        <v>5.6836609999999999</v>
      </c>
      <c r="K46" s="342">
        <f>[1]TT!D9</f>
        <v>4.6694630000000004</v>
      </c>
      <c r="L46" s="342">
        <f>[1]TT!E9</f>
        <v>3.07</v>
      </c>
      <c r="M46" s="342">
        <f>[1]TT!F9</f>
        <v>1.8767339999999999</v>
      </c>
      <c r="N46" s="342">
        <f>[1]TT!G9</f>
        <v>1.0187710000000001</v>
      </c>
      <c r="O46" s="342">
        <f>[1]TT!H9</f>
        <v>1.0003310000000001</v>
      </c>
      <c r="P46" s="506">
        <f>[1]TT!I9</f>
        <v>0.59791680000000003</v>
      </c>
    </row>
    <row r="47" spans="2:17" s="3" customFormat="1" ht="13.2" x14ac:dyDescent="0.25">
      <c r="B47" s="26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7" s="3" customFormat="1" ht="13.2" x14ac:dyDescent="0.25">
      <c r="B48" s="722" t="s">
        <v>461</v>
      </c>
      <c r="C48" s="722"/>
      <c r="D48" s="722"/>
      <c r="E48" s="722"/>
      <c r="F48" s="722"/>
      <c r="G48" s="722"/>
      <c r="H48" s="722"/>
      <c r="I48" s="722"/>
      <c r="J48" s="722"/>
      <c r="K48" s="722"/>
      <c r="L48" s="722"/>
      <c r="M48" s="722"/>
      <c r="N48" s="722"/>
      <c r="O48" s="722"/>
      <c r="P48" s="722"/>
    </row>
    <row r="49" spans="2:16" s="3" customFormat="1" ht="13.2" x14ac:dyDescent="0.25">
      <c r="B49" s="26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s="3" customFormat="1" ht="13.2" x14ac:dyDescent="0.25">
      <c r="B50" s="261"/>
      <c r="C50" s="747" t="s">
        <v>463</v>
      </c>
      <c r="D50" s="748"/>
      <c r="E50" s="748"/>
      <c r="F50" s="748"/>
      <c r="G50" s="748"/>
      <c r="H50" s="748"/>
      <c r="I50" s="748"/>
      <c r="J50" s="747" t="s">
        <v>464</v>
      </c>
      <c r="K50" s="748"/>
      <c r="L50" s="748"/>
      <c r="M50" s="748"/>
      <c r="N50" s="748"/>
      <c r="O50" s="748"/>
      <c r="P50" s="748"/>
    </row>
    <row r="51" spans="2:16" s="3" customFormat="1" ht="13.2" x14ac:dyDescent="0.25">
      <c r="B51" s="261"/>
      <c r="C51" s="384">
        <v>2014</v>
      </c>
      <c r="D51" s="385">
        <v>2015</v>
      </c>
      <c r="E51" s="385">
        <v>2016</v>
      </c>
      <c r="F51" s="385">
        <v>2017</v>
      </c>
      <c r="G51" s="385">
        <v>2018</v>
      </c>
      <c r="H51" s="385">
        <v>2019</v>
      </c>
      <c r="I51" s="385">
        <v>2020</v>
      </c>
      <c r="J51" s="384">
        <v>2014</v>
      </c>
      <c r="K51" s="385">
        <v>2015</v>
      </c>
      <c r="L51" s="385">
        <v>2016</v>
      </c>
      <c r="M51" s="385">
        <v>2017</v>
      </c>
      <c r="N51" s="385">
        <v>2018</v>
      </c>
      <c r="O51" s="385">
        <v>2019</v>
      </c>
      <c r="P51" s="385">
        <v>2020</v>
      </c>
    </row>
    <row r="52" spans="2:16" s="3" customFormat="1" ht="13.2" x14ac:dyDescent="0.25">
      <c r="B52" s="32" t="s">
        <v>327</v>
      </c>
      <c r="C52" s="255">
        <f>[1]ARG!C11</f>
        <v>8.5519999999999996</v>
      </c>
      <c r="D52" s="256">
        <f>[1]ARG!D11</f>
        <v>13.005000000000001</v>
      </c>
      <c r="E52" s="256">
        <f>[1]ARG!E11</f>
        <v>15.850199999999999</v>
      </c>
      <c r="F52" s="256">
        <f>[1]ARG!F11</f>
        <v>18.7742</v>
      </c>
      <c r="G52" s="256">
        <f>[1]ARG!G11</f>
        <v>37.808300000000003</v>
      </c>
      <c r="H52" s="256">
        <f>[1]ARG!H11</f>
        <v>59.895000000000003</v>
      </c>
      <c r="I52" s="256">
        <f>[1]ARG!I11</f>
        <v>84.14</v>
      </c>
      <c r="J52" s="255">
        <f>[1]ARG!C12</f>
        <v>8.1188161157024865</v>
      </c>
      <c r="K52" s="256">
        <f>[1]ARG!D12</f>
        <v>9.2689340163934446</v>
      </c>
      <c r="L52" s="256">
        <f>[1]ARG!E12</f>
        <v>14.779439271255063</v>
      </c>
      <c r="M52" s="256">
        <f>[1]ARG!F12</f>
        <v>16.566548373983739</v>
      </c>
      <c r="N52" s="256">
        <f>[1]ARG!G12</f>
        <v>28.09371859504132</v>
      </c>
      <c r="O52" s="256">
        <f>[1]ARG!H12</f>
        <v>48.242306995884796</v>
      </c>
      <c r="P52" s="501">
        <f>[1]ARG!I12</f>
        <v>70.63</v>
      </c>
    </row>
    <row r="53" spans="2:16" s="3" customFormat="1" ht="13.2" x14ac:dyDescent="0.25">
      <c r="B53" s="31" t="s">
        <v>640</v>
      </c>
      <c r="C53" s="257">
        <f>[1]BA!C11</f>
        <v>1</v>
      </c>
      <c r="D53" s="258">
        <f>[1]BA!D11</f>
        <v>1</v>
      </c>
      <c r="E53" s="258">
        <f>[1]BA!E11</f>
        <v>1</v>
      </c>
      <c r="F53" s="258">
        <f>[1]BA!F11</f>
        <v>1</v>
      </c>
      <c r="G53" s="258">
        <f>[1]BA!G11</f>
        <v>1</v>
      </c>
      <c r="H53" s="258">
        <f>[1]BA!H11</f>
        <v>1</v>
      </c>
      <c r="I53" s="258">
        <f>[1]BA!I11</f>
        <v>1</v>
      </c>
      <c r="J53" s="257">
        <f>[1]BA!C12</f>
        <v>1</v>
      </c>
      <c r="K53" s="258">
        <f>[1]BA!D12</f>
        <v>1</v>
      </c>
      <c r="L53" s="258">
        <f>[1]BA!E12</f>
        <v>1</v>
      </c>
      <c r="M53" s="258">
        <f>[1]BA!F12</f>
        <v>1</v>
      </c>
      <c r="N53" s="258">
        <f>[1]BA!G12</f>
        <v>1</v>
      </c>
      <c r="O53" s="258">
        <f>[1]BA!H12</f>
        <v>1</v>
      </c>
      <c r="P53" s="502">
        <f>[1]BA!I12</f>
        <v>1</v>
      </c>
    </row>
    <row r="54" spans="2:16" s="3" customFormat="1" ht="13.2" x14ac:dyDescent="0.25">
      <c r="B54" s="31" t="s">
        <v>328</v>
      </c>
      <c r="C54" s="257">
        <f>[1]BO!C11</f>
        <v>6.86</v>
      </c>
      <c r="D54" s="258">
        <f>[1]BO!D11</f>
        <v>6.86</v>
      </c>
      <c r="E54" s="258">
        <f>[1]BO!E11</f>
        <v>6.86</v>
      </c>
      <c r="F54" s="258">
        <f>[1]BO!F11</f>
        <v>6.86</v>
      </c>
      <c r="G54" s="258">
        <f>[1]BO!G11</f>
        <v>6.86</v>
      </c>
      <c r="H54" s="258">
        <f>[1]BO!H11</f>
        <v>6.86</v>
      </c>
      <c r="I54" s="258">
        <f>[1]BO!I11</f>
        <v>6.86</v>
      </c>
      <c r="J54" s="257">
        <f>[1]BO!C12</f>
        <v>6.86</v>
      </c>
      <c r="K54" s="258">
        <f>[1]BO!D12</f>
        <v>6.86</v>
      </c>
      <c r="L54" s="258">
        <f>[1]BO!E12</f>
        <v>6.86</v>
      </c>
      <c r="M54" s="258">
        <f>[1]BO!F12</f>
        <v>6.86</v>
      </c>
      <c r="N54" s="258">
        <f>[1]BO!G12</f>
        <v>6.86</v>
      </c>
      <c r="O54" s="258">
        <f>[1]BO!H12</f>
        <v>6.86</v>
      </c>
      <c r="P54" s="502">
        <f>[1]BO!I12</f>
        <v>6.86</v>
      </c>
    </row>
    <row r="55" spans="2:16" s="3" customFormat="1" ht="13.2" x14ac:dyDescent="0.25">
      <c r="B55" s="31" t="s">
        <v>329</v>
      </c>
      <c r="C55" s="257">
        <f>[1]BR!C11</f>
        <v>2.6562000000000001</v>
      </c>
      <c r="D55" s="258">
        <f>[1]BR!D11</f>
        <v>3.9047999999999998</v>
      </c>
      <c r="E55" s="258">
        <f>[1]BR!E11</f>
        <v>3.2591000000000001</v>
      </c>
      <c r="F55" s="258">
        <f>[1]BR!F11</f>
        <v>3.3079999999999998</v>
      </c>
      <c r="G55" s="258">
        <f>[1]BR!G11</f>
        <v>3.8748</v>
      </c>
      <c r="H55" s="258">
        <f>[1]BR!H11</f>
        <v>4.0307000000000004</v>
      </c>
      <c r="I55" s="258">
        <f>[1]BR!I11</f>
        <v>5.1966999999999999</v>
      </c>
      <c r="J55" s="257">
        <f>[1]BR!C12</f>
        <v>2.3546999999999998</v>
      </c>
      <c r="K55" s="258">
        <f>[1]BR!D12</f>
        <v>3.3386999999999998</v>
      </c>
      <c r="L55" s="258">
        <f>[1]BR!E12</f>
        <v>3.4832999999999998</v>
      </c>
      <c r="M55" s="258">
        <f>[1]BR!F12</f>
        <v>3.1924999999999999</v>
      </c>
      <c r="N55" s="258">
        <f>[1]BR!G12</f>
        <v>3.6558000000000002</v>
      </c>
      <c r="O55" s="258">
        <f>[1]BR!H12</f>
        <v>3.9460999999999999</v>
      </c>
      <c r="P55" s="502">
        <f>[1]BR!I12</f>
        <v>5.1577999999999999</v>
      </c>
    </row>
    <row r="56" spans="2:16" s="3" customFormat="1" ht="13.2" x14ac:dyDescent="0.25">
      <c r="B56" s="31" t="s">
        <v>330</v>
      </c>
      <c r="C56" s="257">
        <f>[1]CL!C11</f>
        <v>607.38</v>
      </c>
      <c r="D56" s="258">
        <f>[1]CL!D11</f>
        <v>707.34</v>
      </c>
      <c r="E56" s="258">
        <f>[1]CL!E11</f>
        <v>667.29</v>
      </c>
      <c r="F56" s="258">
        <f>[1]CL!F11</f>
        <v>615.22</v>
      </c>
      <c r="G56" s="258">
        <f>[1]CL!G11</f>
        <v>695.69</v>
      </c>
      <c r="H56" s="258">
        <f>[1]CL!H11</f>
        <v>744.62</v>
      </c>
      <c r="I56" s="258">
        <f>[1]CL!I11</f>
        <v>711.24</v>
      </c>
      <c r="J56" s="257">
        <f>[1]CL!C12</f>
        <v>570.0059</v>
      </c>
      <c r="K56" s="258">
        <f>[1]CL!D12</f>
        <v>654.24900000000002</v>
      </c>
      <c r="L56" s="258">
        <f>[1]CL!E12</f>
        <v>676.83240000000001</v>
      </c>
      <c r="M56" s="258">
        <f>[1]CL!F12</f>
        <v>649.3288</v>
      </c>
      <c r="N56" s="258">
        <f>[1]CL!G12</f>
        <v>640.29079999999999</v>
      </c>
      <c r="O56" s="258">
        <f>[1]CL!H12</f>
        <v>702.63099999999997</v>
      </c>
      <c r="P56" s="502">
        <f>[1]CL!I12</f>
        <v>792.22199999999998</v>
      </c>
    </row>
    <row r="57" spans="2:16" s="3" customFormat="1" ht="13.2" x14ac:dyDescent="0.25">
      <c r="B57" s="31" t="s">
        <v>331</v>
      </c>
      <c r="C57" s="257">
        <f>[1]CO!C11</f>
        <v>2392.46</v>
      </c>
      <c r="D57" s="258">
        <f>[1]CO!D11</f>
        <v>3149.47</v>
      </c>
      <c r="E57" s="258">
        <f>[1]CO!E11</f>
        <v>3000.71</v>
      </c>
      <c r="F57" s="258">
        <f>[1]CO!F11</f>
        <v>2984</v>
      </c>
      <c r="G57" s="258">
        <f>[1]CO!G11</f>
        <v>3249.75</v>
      </c>
      <c r="H57" s="258">
        <f>[1]CO!H11</f>
        <v>3277.14</v>
      </c>
      <c r="I57" s="258">
        <f>[1]CO!I11</f>
        <v>3432.5</v>
      </c>
      <c r="J57" s="257">
        <f>[1]CO!C12</f>
        <v>2000.68</v>
      </c>
      <c r="K57" s="258">
        <f>[1]CO!D12</f>
        <v>2746.47</v>
      </c>
      <c r="L57" s="258">
        <f>[1]CO!E12</f>
        <v>3053.42</v>
      </c>
      <c r="M57" s="258">
        <f>[1]CO!F12</f>
        <v>2951.15</v>
      </c>
      <c r="N57" s="258">
        <f>[1]CO!G12</f>
        <v>2956.5463934426216</v>
      </c>
      <c r="O57" s="258">
        <f>[1]CO!H12</f>
        <v>3282.39</v>
      </c>
      <c r="P57" s="502">
        <f>[1]CO!I12</f>
        <v>3691.2750409836085</v>
      </c>
    </row>
    <row r="58" spans="2:16" s="3" customFormat="1" ht="13.2" x14ac:dyDescent="0.25">
      <c r="B58" s="31" t="s">
        <v>332</v>
      </c>
      <c r="C58" s="257">
        <f>[1]CR!C11</f>
        <v>533.30999999999995</v>
      </c>
      <c r="D58" s="258">
        <f>[1]CR!D11</f>
        <v>531.94000000000005</v>
      </c>
      <c r="E58" s="258">
        <f>[1]CR!E11</f>
        <v>548.17999999999995</v>
      </c>
      <c r="F58" s="258">
        <f>[1]CR!F11</f>
        <v>566.41999999999996</v>
      </c>
      <c r="G58" s="258">
        <f>[1]CR!G11</f>
        <v>604.39</v>
      </c>
      <c r="H58" s="258">
        <f>[1]CR!H11</f>
        <v>570.09</v>
      </c>
      <c r="I58" s="258">
        <f>[1]CR!I11</f>
        <v>610.53</v>
      </c>
      <c r="J58" s="257">
        <f>[1]CR!C12</f>
        <v>532.02810958904104</v>
      </c>
      <c r="K58" s="258">
        <f>[1]CR!D12</f>
        <v>528.42999999999995</v>
      </c>
      <c r="L58" s="258">
        <f>[1]CR!E12</f>
        <v>538.46</v>
      </c>
      <c r="M58" s="258">
        <f>[1]CR!F12</f>
        <v>562.90558904109537</v>
      </c>
      <c r="N58" s="258">
        <f>[1]CR!G12</f>
        <v>573.80312328767138</v>
      </c>
      <c r="O58" s="258">
        <f>[1]CR!H12</f>
        <v>583.8288493</v>
      </c>
      <c r="P58" s="502">
        <f>[1]CR!I12</f>
        <v>581.54811475409804</v>
      </c>
    </row>
    <row r="59" spans="2:16" s="3" customFormat="1" ht="13.2" x14ac:dyDescent="0.25">
      <c r="B59" s="31" t="s">
        <v>477</v>
      </c>
      <c r="C59" s="257">
        <f>[1]CW!C11</f>
        <v>1.79</v>
      </c>
      <c r="D59" s="258">
        <f>[1]CW!D11</f>
        <v>1.79</v>
      </c>
      <c r="E59" s="258">
        <f>[1]CW!E11</f>
        <v>1.79</v>
      </c>
      <c r="F59" s="258">
        <f>[1]CW!F11</f>
        <v>1.79</v>
      </c>
      <c r="G59" s="258">
        <f>[1]CW!G11</f>
        <v>1.79</v>
      </c>
      <c r="H59" s="258">
        <f>[1]CW!H11</f>
        <v>1.79</v>
      </c>
      <c r="I59" s="258">
        <f>[1]CW!I11</f>
        <v>1.79</v>
      </c>
      <c r="J59" s="257">
        <f>[1]CW!C12</f>
        <v>1.79</v>
      </c>
      <c r="K59" s="258">
        <f>[1]CW!D12</f>
        <v>1.79</v>
      </c>
      <c r="L59" s="258">
        <f>[1]CW!E12</f>
        <v>1.79</v>
      </c>
      <c r="M59" s="258">
        <f>[1]CW!F12</f>
        <v>1.79</v>
      </c>
      <c r="N59" s="258">
        <f>[1]CW!G12</f>
        <v>1.79</v>
      </c>
      <c r="O59" s="258">
        <f>[1]CW!H12</f>
        <v>1.79</v>
      </c>
      <c r="P59" s="502">
        <f>[1]CW!I12</f>
        <v>1.79</v>
      </c>
    </row>
    <row r="60" spans="2:16" s="3" customFormat="1" ht="13.2" x14ac:dyDescent="0.25">
      <c r="B60" s="31" t="s">
        <v>727</v>
      </c>
      <c r="C60" s="257">
        <v>1</v>
      </c>
      <c r="D60" s="258">
        <v>1</v>
      </c>
      <c r="E60" s="258">
        <v>1</v>
      </c>
      <c r="F60" s="258">
        <v>1</v>
      </c>
      <c r="G60" s="258">
        <v>1</v>
      </c>
      <c r="H60" s="258">
        <v>1</v>
      </c>
      <c r="I60" s="258">
        <v>1</v>
      </c>
      <c r="J60" s="257">
        <v>1</v>
      </c>
      <c r="K60" s="258">
        <v>1</v>
      </c>
      <c r="L60" s="258">
        <v>1</v>
      </c>
      <c r="M60" s="258">
        <v>1</v>
      </c>
      <c r="N60" s="258">
        <v>1</v>
      </c>
      <c r="O60" s="258">
        <v>1</v>
      </c>
      <c r="P60" s="502">
        <v>1</v>
      </c>
    </row>
    <row r="61" spans="2:16" s="3" customFormat="1" ht="13.2" x14ac:dyDescent="0.25">
      <c r="B61" s="31" t="s">
        <v>333</v>
      </c>
      <c r="C61" s="257">
        <f>[1]SV!C11</f>
        <v>8.75</v>
      </c>
      <c r="D61" s="258">
        <f>[1]SV!D11</f>
        <v>8.75</v>
      </c>
      <c r="E61" s="258">
        <f>[1]SV!E11</f>
        <v>8.75</v>
      </c>
      <c r="F61" s="258">
        <f>[1]SV!F11</f>
        <v>8.75</v>
      </c>
      <c r="G61" s="258">
        <f>[1]SV!G11</f>
        <v>8.75</v>
      </c>
      <c r="H61" s="258">
        <f>[1]SV!H11</f>
        <v>8.75</v>
      </c>
      <c r="I61" s="502">
        <f>[1]SV!I11</f>
        <v>8.75</v>
      </c>
      <c r="J61" s="258">
        <f>[1]SV!$C$12</f>
        <v>8.75</v>
      </c>
      <c r="K61" s="258">
        <f>[1]SV!$C$12</f>
        <v>8.75</v>
      </c>
      <c r="L61" s="258">
        <f>[1]SV!$C$12</f>
        <v>8.75</v>
      </c>
      <c r="M61" s="258">
        <f>[1]SV!$C$12</f>
        <v>8.75</v>
      </c>
      <c r="N61" s="258">
        <f>[1]SV!$C$12</f>
        <v>8.75</v>
      </c>
      <c r="O61" s="258">
        <f>[1]SV!$C$12</f>
        <v>8.75</v>
      </c>
      <c r="P61" s="502">
        <f>[1]SV!$C$12</f>
        <v>8.75</v>
      </c>
    </row>
    <row r="62" spans="2:16" s="3" customFormat="1" ht="13.2" x14ac:dyDescent="0.25">
      <c r="B62" s="31" t="s">
        <v>334</v>
      </c>
      <c r="C62" s="257">
        <f>[1]GT!C11</f>
        <v>7.5970000000000004</v>
      </c>
      <c r="D62" s="258">
        <f>[1]GT!D11</f>
        <v>7.6319999999999997</v>
      </c>
      <c r="E62" s="258">
        <f>[1]GT!E11</f>
        <v>7.5220000000000002</v>
      </c>
      <c r="F62" s="258">
        <f>[1]GT!F11</f>
        <v>7.3447699999999996</v>
      </c>
      <c r="G62" s="258">
        <f>[1]GT!G11</f>
        <v>7.7369500000000002</v>
      </c>
      <c r="H62" s="258">
        <f>[1]GT!H11</f>
        <v>7.6988399999999997</v>
      </c>
      <c r="I62" s="258">
        <f>[1]GT!I11</f>
        <v>7.7938200000000002</v>
      </c>
      <c r="J62" s="257">
        <f>[1]GT!C12</f>
        <v>7.7430000000000003</v>
      </c>
      <c r="K62" s="258">
        <f>[1]GT!D12</f>
        <v>7.6689999999999996</v>
      </c>
      <c r="L62" s="258">
        <f>[1]GT!E12</f>
        <v>7.6139999999999999</v>
      </c>
      <c r="M62" s="258">
        <f>[1]GT!F12</f>
        <v>7.3639999999999999</v>
      </c>
      <c r="N62" s="258">
        <f>[1]GT!G12</f>
        <v>7.5359999999999996</v>
      </c>
      <c r="O62" s="258">
        <f>[1]GT!H12</f>
        <v>7.7135199999999999</v>
      </c>
      <c r="P62" s="502">
        <f>[1]GT!I12</f>
        <v>7.7419500000000001</v>
      </c>
    </row>
    <row r="63" spans="2:16" s="3" customFormat="1" ht="13.2" x14ac:dyDescent="0.25">
      <c r="B63" s="31" t="s">
        <v>335</v>
      </c>
      <c r="C63" s="257">
        <f>[1]HN!C11</f>
        <v>21.5124</v>
      </c>
      <c r="D63" s="258">
        <f>[1]HN!D11</f>
        <v>22.367599999999999</v>
      </c>
      <c r="E63" s="258">
        <f>[1]HN!E11</f>
        <v>23.5029</v>
      </c>
      <c r="F63" s="258">
        <f>[1]HN!F11</f>
        <v>23.587900000000001</v>
      </c>
      <c r="G63" s="258">
        <f>[1]HN!G11</f>
        <v>24.338799999999999</v>
      </c>
      <c r="H63" s="258">
        <f>[1]HN!H11</f>
        <v>24.635000000000002</v>
      </c>
      <c r="I63" s="258">
        <f>[1]HN!I11</f>
        <v>24.114100000000001</v>
      </c>
      <c r="J63" s="257">
        <f>[1]HN!C12</f>
        <v>21.024291666666667</v>
      </c>
      <c r="K63" s="258">
        <f>[1]HN!D12</f>
        <v>22.098796629354624</v>
      </c>
      <c r="L63" s="258">
        <f>[1]HN!E12</f>
        <v>22.994879794463788</v>
      </c>
      <c r="M63" s="258">
        <f>[1]HN!F12</f>
        <v>23.651497919641432</v>
      </c>
      <c r="N63" s="258">
        <f>[1]HN!G12</f>
        <v>24.07005622373897</v>
      </c>
      <c r="O63" s="258">
        <f>[1]HN!H12</f>
        <v>24.680104781162001</v>
      </c>
      <c r="P63" s="502">
        <f>[1]HN!I12</f>
        <v>24.753945826518915</v>
      </c>
    </row>
    <row r="64" spans="2:16" s="3" customFormat="1" ht="13.2" x14ac:dyDescent="0.25">
      <c r="B64" s="31" t="s">
        <v>336</v>
      </c>
      <c r="C64" s="257">
        <f>[1]JM!C11</f>
        <v>114.7</v>
      </c>
      <c r="D64" s="258">
        <f>[1]JM!D11</f>
        <v>120.42</v>
      </c>
      <c r="E64" s="258">
        <f>[1]JM!E11</f>
        <v>128.44</v>
      </c>
      <c r="F64" s="258">
        <f>[1]JM!F11</f>
        <v>125</v>
      </c>
      <c r="G64" s="258">
        <f>[1]JM!G11</f>
        <v>127.7</v>
      </c>
      <c r="H64" s="258">
        <f>[1]JM!H11</f>
        <v>132.56899999999999</v>
      </c>
      <c r="I64" s="258">
        <f>[1]JM!I11</f>
        <v>142.64930000000001</v>
      </c>
      <c r="J64" s="257">
        <f>[1]JM!C12</f>
        <v>111.3</v>
      </c>
      <c r="K64" s="258">
        <f>[1]JM!D12</f>
        <v>117.31079564579821</v>
      </c>
      <c r="L64" s="258">
        <f>[1]JM!E12</f>
        <v>125.14</v>
      </c>
      <c r="M64" s="258">
        <f>[1]JM!F12</f>
        <v>128.36053249522109</v>
      </c>
      <c r="N64" s="258">
        <f>[1]JM!G12</f>
        <v>129.72300430561097</v>
      </c>
      <c r="O64" s="258">
        <f>[1]JM!H12</f>
        <v>134.21867880126098</v>
      </c>
      <c r="P64" s="502">
        <f>[1]JM!I12</f>
        <v>143.26778327238</v>
      </c>
    </row>
    <row r="65" spans="2:16" s="3" customFormat="1" ht="13.2" x14ac:dyDescent="0.25">
      <c r="B65" s="31" t="s">
        <v>337</v>
      </c>
      <c r="C65" s="257">
        <f>[1]RD!C11</f>
        <v>44.203299999999999</v>
      </c>
      <c r="D65" s="258">
        <f>[1]RD!D11</f>
        <v>45.469099999999997</v>
      </c>
      <c r="E65" s="258">
        <f>[1]RD!E11</f>
        <v>46.617100000000001</v>
      </c>
      <c r="F65" s="258">
        <f>[1]RD!F11</f>
        <v>48.192999999999998</v>
      </c>
      <c r="G65" s="258">
        <f>[1]RD!G11</f>
        <v>50.202800000000003</v>
      </c>
      <c r="H65" s="258">
        <f>[1]RD!H11</f>
        <v>52.902200000000001</v>
      </c>
      <c r="I65" s="258">
        <f>[1]RD!I11</f>
        <v>58.113100000000003</v>
      </c>
      <c r="J65" s="257">
        <f>[1]RD!C12</f>
        <v>43.441276580445674</v>
      </c>
      <c r="K65" s="258">
        <f>[1]RD!D12</f>
        <v>44.932725148433228</v>
      </c>
      <c r="L65" s="258">
        <f>[1]RD!E12</f>
        <v>45.976334411340297</v>
      </c>
      <c r="M65" s="258">
        <f>[1]RD!F12</f>
        <v>47.435066030809075</v>
      </c>
      <c r="N65" s="258">
        <f>[1]RD!G12</f>
        <v>49.425633730158722</v>
      </c>
      <c r="O65" s="258">
        <f>[1]RD!H12</f>
        <v>51.190858333333324</v>
      </c>
      <c r="P65" s="502">
        <f>[1]RD!I12</f>
        <v>56.412533333333329</v>
      </c>
    </row>
    <row r="66" spans="2:16" s="3" customFormat="1" ht="13.2" x14ac:dyDescent="0.25">
      <c r="B66" s="31" t="s">
        <v>338</v>
      </c>
      <c r="C66" s="257">
        <f>[1]PY!C11</f>
        <v>4629</v>
      </c>
      <c r="D66" s="258">
        <f>[1]PY!D11</f>
        <v>5806.91</v>
      </c>
      <c r="E66" s="258">
        <f>[1]PY!E11</f>
        <v>5766.93</v>
      </c>
      <c r="F66" s="258">
        <f>[1]PY!F11</f>
        <v>5590.47</v>
      </c>
      <c r="G66" s="258">
        <f>[1]PY!G11</f>
        <v>5960.54</v>
      </c>
      <c r="H66" s="258">
        <f>[1]PY!H11</f>
        <v>6453.14</v>
      </c>
      <c r="I66" s="258">
        <f>[1]PY!I11</f>
        <v>6891.96</v>
      </c>
      <c r="J66" s="257">
        <f>[1]PY!C12</f>
        <v>4119.833333333333</v>
      </c>
      <c r="K66" s="258">
        <f>[1]PY!D12</f>
        <v>5247.4174999999996</v>
      </c>
      <c r="L66" s="258">
        <f>[1]PY!E12</f>
        <v>5675.8</v>
      </c>
      <c r="M66" s="258">
        <f>[1]PY!F12</f>
        <v>5614.2449999999999</v>
      </c>
      <c r="N66" s="258">
        <f>[1]PY!G12</f>
        <v>5755.3374999999987</v>
      </c>
      <c r="O66" s="258">
        <f>[1]PY!H12</f>
        <v>6254.9691666666658</v>
      </c>
      <c r="P66" s="502">
        <f>[1]PY!I12</f>
        <v>7031.8280952380956</v>
      </c>
    </row>
    <row r="67" spans="2:16" s="3" customFormat="1" ht="13.2" x14ac:dyDescent="0.25">
      <c r="B67" s="31" t="s">
        <v>339</v>
      </c>
      <c r="C67" s="257">
        <f>[1]PE!C11</f>
        <v>2.9849999999999999</v>
      </c>
      <c r="D67" s="258">
        <f>[1]PE!D11</f>
        <v>3.4104999999999999</v>
      </c>
      <c r="E67" s="258">
        <f>[1]PE!E11</f>
        <v>3.3559999999999999</v>
      </c>
      <c r="F67" s="258">
        <f>[1]PE!F11</f>
        <v>3.2414999999999998</v>
      </c>
      <c r="G67" s="258">
        <f>[1]PE!G11</f>
        <v>3.3740000000000001</v>
      </c>
      <c r="H67" s="258">
        <f>[1]PE!H11</f>
        <v>3.3140000000000001</v>
      </c>
      <c r="I67" s="258">
        <f>[1]PE!I11</f>
        <v>3.621</v>
      </c>
      <c r="J67" s="257">
        <f>[1]PE!C12</f>
        <v>2.8383998737373743</v>
      </c>
      <c r="K67" s="258">
        <f>[1]PE!D12</f>
        <v>3.1844524999999995</v>
      </c>
      <c r="L67" s="258">
        <f>[1]PE!E12</f>
        <v>3.3751000000000002</v>
      </c>
      <c r="M67" s="258">
        <f>[1]PE!F12</f>
        <v>3.2607499999999998</v>
      </c>
      <c r="N67" s="258">
        <f>[1]PE!G12</f>
        <v>3.2866</v>
      </c>
      <c r="O67" s="258">
        <f>[1]PE!H12</f>
        <v>3.33697</v>
      </c>
      <c r="P67" s="502">
        <f>[1]PE!I12</f>
        <v>3.4950233333333336</v>
      </c>
    </row>
    <row r="68" spans="2:16" s="3" customFormat="1" ht="13.2" x14ac:dyDescent="0.25">
      <c r="B68" s="33" t="s">
        <v>340</v>
      </c>
      <c r="C68" s="259">
        <f>[1]TT!C11</f>
        <v>6.3585000000000003</v>
      </c>
      <c r="D68" s="260">
        <f>[1]TT!D11</f>
        <v>6.4196</v>
      </c>
      <c r="E68" s="260">
        <f>[1]TT!E11</f>
        <v>6.7460000000000004</v>
      </c>
      <c r="F68" s="260">
        <f>[1]TT!F11</f>
        <v>6.7627499999999996</v>
      </c>
      <c r="G68" s="260">
        <f>[1]TT!G11</f>
        <v>6.7804500000000001</v>
      </c>
      <c r="H68" s="260">
        <f>[1]TT!H11</f>
        <v>6.7623499999999996</v>
      </c>
      <c r="I68" s="260">
        <f>[1]TT!I11</f>
        <v>6.7611499999999998</v>
      </c>
      <c r="J68" s="259">
        <f>[1]TT!C12</f>
        <v>6.3849260000000001</v>
      </c>
      <c r="K68" s="260">
        <f>[1]TT!D12</f>
        <v>6.3536650000000003</v>
      </c>
      <c r="L68" s="260">
        <f>[1]TT!E12</f>
        <v>6.6433759999999999</v>
      </c>
      <c r="M68" s="260">
        <f>[1]TT!F12</f>
        <v>6.7539239999999996</v>
      </c>
      <c r="N68" s="260">
        <f>[1]TT!G12</f>
        <v>6.7566990000000002</v>
      </c>
      <c r="O68" s="260">
        <f>[1]TT!H12</f>
        <v>6.7552729999999999</v>
      </c>
      <c r="P68" s="503">
        <f>[1]TT!I12</f>
        <v>6.7503310000000001</v>
      </c>
    </row>
    <row r="69" spans="2:16" s="3" customFormat="1" ht="13.2" x14ac:dyDescent="0.25">
      <c r="B69" s="26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s="3" customFormat="1" ht="13.2" x14ac:dyDescent="0.25">
      <c r="B70" s="722" t="s">
        <v>582</v>
      </c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</row>
    <row r="71" spans="2:16" s="3" customFormat="1" ht="13.2" x14ac:dyDescent="0.25">
      <c r="B71" s="749" t="s">
        <v>583</v>
      </c>
      <c r="C71" s="749"/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O71" s="749"/>
      <c r="P71" s="749"/>
    </row>
    <row r="72" spans="2:16" s="3" customFormat="1" ht="13.2" x14ac:dyDescent="0.25">
      <c r="B72" s="299" t="s">
        <v>414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 s="3" customFormat="1" ht="13.2" x14ac:dyDescent="0.25">
      <c r="B73" s="103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2:16" s="3" customFormat="1" ht="13.2" x14ac:dyDescent="0.25">
      <c r="B74" s="337"/>
      <c r="C74" s="728" t="s">
        <v>613</v>
      </c>
      <c r="D74" s="729"/>
      <c r="E74" s="729"/>
      <c r="F74" s="729"/>
      <c r="G74" s="729"/>
      <c r="H74" s="729"/>
      <c r="I74" s="729"/>
      <c r="J74" s="729" t="s">
        <v>465</v>
      </c>
      <c r="K74" s="729"/>
      <c r="L74" s="729"/>
      <c r="M74" s="729"/>
      <c r="N74" s="729"/>
      <c r="O74" s="729"/>
      <c r="P74" s="729"/>
    </row>
    <row r="75" spans="2:16" s="3" customFormat="1" ht="13.2" x14ac:dyDescent="0.25">
      <c r="C75" s="384">
        <v>2014</v>
      </c>
      <c r="D75" s="385">
        <v>2015</v>
      </c>
      <c r="E75" s="385">
        <v>2016</v>
      </c>
      <c r="F75" s="385">
        <v>2017</v>
      </c>
      <c r="G75" s="385">
        <v>2018</v>
      </c>
      <c r="H75" s="385">
        <v>2019</v>
      </c>
      <c r="I75" s="385">
        <v>2020</v>
      </c>
      <c r="J75" s="384">
        <v>2014</v>
      </c>
      <c r="K75" s="385">
        <v>2015</v>
      </c>
      <c r="L75" s="385">
        <v>2016</v>
      </c>
      <c r="M75" s="385">
        <v>2017</v>
      </c>
      <c r="N75" s="385">
        <v>2018</v>
      </c>
      <c r="O75" s="385">
        <v>2019</v>
      </c>
      <c r="P75" s="385">
        <v>2020</v>
      </c>
    </row>
    <row r="76" spans="2:16" s="3" customFormat="1" ht="13.2" x14ac:dyDescent="0.25">
      <c r="B76" s="382" t="s">
        <v>327</v>
      </c>
      <c r="C76" s="338">
        <f>[1]ARG!C20</f>
        <v>36925.478718428443</v>
      </c>
      <c r="D76" s="339">
        <f>[1]ARG!D20</f>
        <v>32721.316801230292</v>
      </c>
      <c r="E76" s="339">
        <f>[1]ARG!E20</f>
        <v>33287.361862941791</v>
      </c>
      <c r="F76" s="339">
        <f>[1]ARG!F20</f>
        <v>37394.128910952262</v>
      </c>
      <c r="G76" s="339">
        <f>[1]ARG!G20</f>
        <v>19591.417149144498</v>
      </c>
      <c r="H76" s="339">
        <f>[1]ARG!H20</f>
        <v>16864.680223724852</v>
      </c>
      <c r="I76" s="339">
        <f>[1]ARG!I20</f>
        <v>19462.819075350606</v>
      </c>
      <c r="J76" s="22">
        <f t="shared" ref="J76:P82" si="13">IF(ISNUMBER(C76/J6),C76/J6,"nap")</f>
        <v>865.38344059406472</v>
      </c>
      <c r="K76" s="344">
        <f t="shared" si="13"/>
        <v>758.63262994388651</v>
      </c>
      <c r="L76" s="344">
        <f t="shared" si="13"/>
        <v>763.64030381532439</v>
      </c>
      <c r="M76" s="344">
        <f t="shared" si="13"/>
        <v>849.0019155934682</v>
      </c>
      <c r="N76" s="344">
        <f t="shared" si="13"/>
        <v>440.31096581650695</v>
      </c>
      <c r="O76" s="344">
        <f t="shared" si="13"/>
        <v>375.28178875542432</v>
      </c>
      <c r="P76" s="508">
        <f t="shared" si="13"/>
        <v>428.91374650925809</v>
      </c>
    </row>
    <row r="77" spans="2:16" s="3" customFormat="1" ht="13.2" x14ac:dyDescent="0.25">
      <c r="B77" s="311" t="s">
        <v>640</v>
      </c>
      <c r="C77" s="23" t="s">
        <v>10</v>
      </c>
      <c r="D77" s="24" t="s">
        <v>10</v>
      </c>
      <c r="E77" s="24" t="s">
        <v>10</v>
      </c>
      <c r="F77" s="24" t="s">
        <v>10</v>
      </c>
      <c r="G77" s="24" t="s">
        <v>10</v>
      </c>
      <c r="H77" s="24" t="s">
        <v>10</v>
      </c>
      <c r="I77" s="24" t="s">
        <v>10</v>
      </c>
      <c r="J77" s="23" t="str">
        <f t="shared" si="13"/>
        <v>nap</v>
      </c>
      <c r="K77" s="24" t="str">
        <f t="shared" si="13"/>
        <v>nap</v>
      </c>
      <c r="L77" s="24" t="str">
        <f t="shared" si="13"/>
        <v>nap</v>
      </c>
      <c r="M77" s="24" t="str">
        <f t="shared" si="13"/>
        <v>nap</v>
      </c>
      <c r="N77" s="24" t="str">
        <f t="shared" si="13"/>
        <v>nap</v>
      </c>
      <c r="O77" s="24" t="str">
        <f t="shared" si="13"/>
        <v>nap</v>
      </c>
      <c r="P77" s="507" t="str">
        <f t="shared" si="13"/>
        <v>nap</v>
      </c>
    </row>
    <row r="78" spans="2:16" s="3" customFormat="1" ht="13.2" x14ac:dyDescent="0.25">
      <c r="B78" s="311" t="s">
        <v>328</v>
      </c>
      <c r="C78" s="340">
        <f>[1]BO!C20</f>
        <v>5345.5679490364428</v>
      </c>
      <c r="D78" s="381">
        <f>[1]BO!D20</f>
        <v>5419.9084727142854</v>
      </c>
      <c r="E78" s="381">
        <f>[1]BO!E20</f>
        <v>5396.5147971064125</v>
      </c>
      <c r="F78" s="381">
        <f>[1]BO!F20</f>
        <v>5884.9597287638499</v>
      </c>
      <c r="G78" s="381">
        <f>[1]BO!G20</f>
        <v>6128.0530814927115</v>
      </c>
      <c r="H78" s="381">
        <f>[1]BO!H20</f>
        <v>6071.3892365830889</v>
      </c>
      <c r="I78" s="381">
        <f>[1]BO!I20</f>
        <v>6820.5517205043743</v>
      </c>
      <c r="J78" s="23">
        <f t="shared" si="13"/>
        <v>514.80079930781801</v>
      </c>
      <c r="K78" s="24">
        <f t="shared" si="13"/>
        <v>512.92161133962463</v>
      </c>
      <c r="L78" s="24">
        <f t="shared" si="13"/>
        <v>501.86407052898085</v>
      </c>
      <c r="M78" s="24">
        <f t="shared" si="13"/>
        <v>537.81129012188205</v>
      </c>
      <c r="N78" s="24">
        <f t="shared" si="13"/>
        <v>550.32928706725136</v>
      </c>
      <c r="O78" s="24">
        <f t="shared" si="13"/>
        <v>535.79896513789311</v>
      </c>
      <c r="P78" s="507">
        <f t="shared" si="13"/>
        <v>584.08106393700564</v>
      </c>
    </row>
    <row r="79" spans="2:16" s="3" customFormat="1" ht="13.2" x14ac:dyDescent="0.25">
      <c r="B79" s="311" t="s">
        <v>329</v>
      </c>
      <c r="C79" s="340">
        <f>[1]BR!C20</f>
        <v>67107.750169414896</v>
      </c>
      <c r="D79" s="381">
        <f>[1]BR!D20</f>
        <v>47449.39996926859</v>
      </c>
      <c r="E79" s="381">
        <f>[1]BR!E20</f>
        <v>58903.828664355176</v>
      </c>
      <c r="F79" s="381">
        <f>[1]BR!F20</f>
        <v>61641.365175332518</v>
      </c>
      <c r="G79" s="381">
        <f>[1]BR!G20</f>
        <v>56301.4008464953</v>
      </c>
      <c r="H79" s="381">
        <f>[1]BR!H20</f>
        <v>56642.554395018233</v>
      </c>
      <c r="I79" s="381">
        <f>[1]BR!I20</f>
        <v>59439.532395558723</v>
      </c>
      <c r="J79" s="23">
        <f t="shared" si="13"/>
        <v>332.68177787976748</v>
      </c>
      <c r="K79" s="24">
        <f t="shared" si="13"/>
        <v>233.19444991993757</v>
      </c>
      <c r="L79" s="24">
        <f t="shared" si="13"/>
        <v>287.11643884168916</v>
      </c>
      <c r="M79" s="24">
        <f t="shared" si="13"/>
        <v>298.06553214044794</v>
      </c>
      <c r="N79" s="24">
        <f t="shared" si="13"/>
        <v>270.03730473261123</v>
      </c>
      <c r="O79" s="24">
        <f t="shared" si="13"/>
        <v>269.53761273211916</v>
      </c>
      <c r="P79" s="507">
        <f t="shared" si="13"/>
        <v>280.69862884988572</v>
      </c>
    </row>
    <row r="80" spans="2:16" s="3" customFormat="1" ht="13.2" x14ac:dyDescent="0.25">
      <c r="B80" s="311" t="s">
        <v>330</v>
      </c>
      <c r="C80" s="340">
        <f>[1]CL!C20</f>
        <v>8842.695696269222</v>
      </c>
      <c r="D80" s="381">
        <f>[1]CL!D20</f>
        <v>8281.0568283993543</v>
      </c>
      <c r="E80" s="381">
        <f>[1]CL!E20</f>
        <v>9403.5309400710339</v>
      </c>
      <c r="F80" s="381">
        <f>[1]CL!F20</f>
        <v>10611.556622021391</v>
      </c>
      <c r="G80" s="381">
        <f>[1]CL!G20</f>
        <v>9687.9967514266409</v>
      </c>
      <c r="H80" s="381">
        <f>[1]CL!H20</f>
        <v>10173.641804348526</v>
      </c>
      <c r="I80" s="381">
        <f>[1]CL!I20</f>
        <v>12179.217000000001</v>
      </c>
      <c r="J80" s="23">
        <f t="shared" si="13"/>
        <v>497.12649514936282</v>
      </c>
      <c r="K80" s="24">
        <f t="shared" si="13"/>
        <v>460.79026843891859</v>
      </c>
      <c r="L80" s="24">
        <f t="shared" si="13"/>
        <v>517.61187048638044</v>
      </c>
      <c r="M80" s="24">
        <f t="shared" si="13"/>
        <v>576.11412172810799</v>
      </c>
      <c r="N80" s="24">
        <f t="shared" si="13"/>
        <v>516.65444543630952</v>
      </c>
      <c r="O80" s="24">
        <f t="shared" si="13"/>
        <v>532.45024310964641</v>
      </c>
      <c r="P80" s="507">
        <f t="shared" si="13"/>
        <v>625.91340152356497</v>
      </c>
    </row>
    <row r="81" spans="2:16" s="3" customFormat="1" ht="13.2" x14ac:dyDescent="0.25">
      <c r="B81" s="311" t="s">
        <v>331</v>
      </c>
      <c r="C81" s="340">
        <f>[1]CO!C20</f>
        <v>19021.239689235179</v>
      </c>
      <c r="D81" s="381">
        <f>[1]CO!D20</f>
        <v>17102.809786371581</v>
      </c>
      <c r="E81" s="381">
        <f>[1]CO!E20</f>
        <v>18480.460049020734</v>
      </c>
      <c r="F81" s="381">
        <f>[1]CO!F20</f>
        <v>20031.161628721482</v>
      </c>
      <c r="G81" s="381">
        <f>[1]CO!G20</f>
        <v>20080.634886953736</v>
      </c>
      <c r="H81" s="381">
        <f>[1]CO!H20</f>
        <v>22932.510759863202</v>
      </c>
      <c r="I81" s="381">
        <f>[1]CO!I20</f>
        <v>27488.913967790126</v>
      </c>
      <c r="J81" s="23">
        <f t="shared" si="13"/>
        <v>399.08784136094562</v>
      </c>
      <c r="K81" s="24">
        <f t="shared" si="13"/>
        <v>354.80501401035013</v>
      </c>
      <c r="L81" s="24">
        <f t="shared" si="13"/>
        <v>379.10418370891892</v>
      </c>
      <c r="M81" s="24">
        <f t="shared" si="13"/>
        <v>406.38076206279823</v>
      </c>
      <c r="N81" s="24">
        <f t="shared" si="13"/>
        <v>402.9485527812551</v>
      </c>
      <c r="O81" s="24">
        <f t="shared" si="13"/>
        <v>455.24066293775195</v>
      </c>
      <c r="P81" s="507">
        <f t="shared" si="13"/>
        <v>545.71354294544426</v>
      </c>
    </row>
    <row r="82" spans="2:16" s="3" customFormat="1" ht="13.2" x14ac:dyDescent="0.25">
      <c r="B82" s="311" t="s">
        <v>332</v>
      </c>
      <c r="C82" s="340">
        <f>[1]CR!C20</f>
        <v>1292.5616395089162</v>
      </c>
      <c r="D82" s="381">
        <f>[1]CR!D20</f>
        <v>1376.4408617342181</v>
      </c>
      <c r="E82" s="381">
        <f>[1]CR!E20</f>
        <v>1428.031157472728</v>
      </c>
      <c r="F82" s="381">
        <f>[1]CR!F20</f>
        <v>1472.8216751407083</v>
      </c>
      <c r="G82" s="381">
        <f>[1]CR!G20</f>
        <v>1434.277150300303</v>
      </c>
      <c r="H82" s="381">
        <f>[1]CR!H20</f>
        <v>1564.2586687892262</v>
      </c>
      <c r="I82" s="381">
        <f>[1]CR!I20</f>
        <v>1696.9932735208754</v>
      </c>
      <c r="J82" s="23">
        <f t="shared" si="13"/>
        <v>270.80021250442661</v>
      </c>
      <c r="K82" s="24">
        <f t="shared" si="13"/>
        <v>284.84606822780017</v>
      </c>
      <c r="L82" s="24">
        <f t="shared" si="13"/>
        <v>292.00869739004065</v>
      </c>
      <c r="M82" s="24">
        <f t="shared" si="13"/>
        <v>297.69122410792653</v>
      </c>
      <c r="N82" s="24">
        <f t="shared" si="13"/>
        <v>286.66038875829418</v>
      </c>
      <c r="O82" s="24">
        <f t="shared" si="13"/>
        <v>309.26383124019168</v>
      </c>
      <c r="P82" s="507">
        <f t="shared" si="13"/>
        <v>332.01216645560265</v>
      </c>
    </row>
    <row r="83" spans="2:16" s="3" customFormat="1" ht="13.2" x14ac:dyDescent="0.25">
      <c r="B83" s="311" t="s">
        <v>477</v>
      </c>
      <c r="C83" s="340">
        <f>[1]CW!C33</f>
        <v>243.43575418994413</v>
      </c>
      <c r="D83" s="381">
        <f>[1]CW!D33</f>
        <v>254.79776536312849</v>
      </c>
      <c r="E83" s="381">
        <f>[1]CW!E33</f>
        <v>208.88268156424579</v>
      </c>
      <c r="F83" s="381">
        <f>[1]CW!F33</f>
        <v>216.98324022346367</v>
      </c>
      <c r="G83" s="381">
        <f>[1]CW!G33</f>
        <v>219.32960893854749</v>
      </c>
      <c r="H83" s="381">
        <f>[1]CW!H33</f>
        <v>218.77094972067039</v>
      </c>
      <c r="I83" s="381">
        <f>[1]CW!I33</f>
        <v>236.98324022346367</v>
      </c>
      <c r="J83" s="23">
        <f>IF(ISNUMBER(C83/(J13+J14)),C83/(J13+J14),"nap")</f>
        <v>1253.9831772005571</v>
      </c>
      <c r="K83" s="24">
        <f t="shared" ref="K83:P83" si="14">IF(ISNUMBER(D83/(K13+K14)),D83/(K13+K14),"nap")</f>
        <v>1284.1982025257219</v>
      </c>
      <c r="L83" s="24">
        <f t="shared" si="14"/>
        <v>1041.6010848920205</v>
      </c>
      <c r="M83" s="24">
        <f t="shared" si="14"/>
        <v>1081.6172684485502</v>
      </c>
      <c r="N83" s="24">
        <f t="shared" si="14"/>
        <v>1095.6619489386926</v>
      </c>
      <c r="O83" s="24">
        <f t="shared" si="14"/>
        <v>1104.6806186662816</v>
      </c>
      <c r="P83" s="507">
        <f t="shared" si="14"/>
        <v>1207.5579119666938</v>
      </c>
    </row>
    <row r="84" spans="2:16" s="3" customFormat="1" ht="13.2" x14ac:dyDescent="0.25">
      <c r="B84" s="311" t="s">
        <v>727</v>
      </c>
      <c r="C84" s="340">
        <f>[1]EC!C21</f>
        <v>9539.8967329999996</v>
      </c>
      <c r="D84" s="381">
        <f>[1]EC!D21</f>
        <v>11753.669449999999</v>
      </c>
      <c r="E84" s="381">
        <f>[1]EC!E21</f>
        <v>13261.11947</v>
      </c>
      <c r="F84" s="381">
        <f>[1]EC!F21</f>
        <v>14858.68093</v>
      </c>
      <c r="G84" s="381">
        <f>[1]EC!G21</f>
        <v>15915.86587</v>
      </c>
      <c r="H84" s="381">
        <f>[1]EC!H21</f>
        <v>16966.201069999999</v>
      </c>
      <c r="I84" s="381">
        <f>[1]EC!I21</f>
        <v>17959.91502</v>
      </c>
      <c r="J84" s="23">
        <f t="shared" ref="J84:J92" si="15">IF(ISNUMBER(C84/J15),C84/J15,"nap")</f>
        <v>595.22177323601863</v>
      </c>
      <c r="K84" s="24">
        <f t="shared" ref="K84:K92" si="16">IF(ISNUMBER(D84/K15),D84/K15,"nap")</f>
        <v>722.02113675885096</v>
      </c>
      <c r="L84" s="24">
        <f t="shared" ref="L84:L92" si="17">IF(ISNUMBER(E84/L15),E84/L15,"nap")</f>
        <v>802.30722324098701</v>
      </c>
      <c r="M84" s="24">
        <f t="shared" ref="M84:M92" si="18">IF(ISNUMBER(F84/M15),F84/M15,"nap")</f>
        <v>885.65901532797011</v>
      </c>
      <c r="N84" s="24">
        <f t="shared" ref="N84:N92" si="19">IF(ISNUMBER(G84/N15),G84/N15,"nap")</f>
        <v>934.94004666985597</v>
      </c>
      <c r="O84" s="24">
        <f t="shared" ref="O84:O92" si="20">IF(ISNUMBER(H84/O15),H84/O15,"nap")</f>
        <v>982.52344367200658</v>
      </c>
      <c r="P84" s="507">
        <f t="shared" ref="P84:P92" si="21">IF(ISNUMBER(I84/P15),I84/P15,"nap")</f>
        <v>1025.6570829523507</v>
      </c>
    </row>
    <row r="85" spans="2:16" s="3" customFormat="1" ht="13.2" x14ac:dyDescent="0.25">
      <c r="B85" s="311" t="s">
        <v>333</v>
      </c>
      <c r="C85" s="340">
        <f>[1]SV!C20</f>
        <v>646.9</v>
      </c>
      <c r="D85" s="381">
        <f>[1]SV!D20</f>
        <v>639.54</v>
      </c>
      <c r="E85" s="381">
        <f>[1]SV!E20</f>
        <v>676.74</v>
      </c>
      <c r="F85" s="381">
        <f>[1]SV!F20</f>
        <v>677.03</v>
      </c>
      <c r="G85" s="381">
        <f>[1]SV!G20</f>
        <v>661.49</v>
      </c>
      <c r="H85" s="381">
        <f>[1]SV!H20</f>
        <v>665.53</v>
      </c>
      <c r="I85" s="381">
        <f>[1]SV!I20</f>
        <v>635.9</v>
      </c>
      <c r="J85" s="23">
        <f t="shared" si="15"/>
        <v>101.05854490692428</v>
      </c>
      <c r="K85" s="24">
        <f t="shared" si="16"/>
        <v>102.16455499855348</v>
      </c>
      <c r="L85" s="24">
        <f t="shared" si="17"/>
        <v>107.78000799821497</v>
      </c>
      <c r="M85" s="24">
        <f t="shared" si="18"/>
        <v>107.57446381193321</v>
      </c>
      <c r="N85" s="24">
        <f t="shared" si="19"/>
        <v>104.90689392238137</v>
      </c>
      <c r="O85" s="24">
        <f t="shared" si="20"/>
        <v>105.39284580320218</v>
      </c>
      <c r="P85" s="507">
        <f t="shared" si="21"/>
        <v>100.60050225896299</v>
      </c>
    </row>
    <row r="86" spans="2:16" s="3" customFormat="1" ht="13.2" x14ac:dyDescent="0.25">
      <c r="B86" s="311" t="s">
        <v>334</v>
      </c>
      <c r="C86" s="340">
        <f>[1]GT!C20</f>
        <v>3176.6618402000786</v>
      </c>
      <c r="D86" s="381">
        <f>[1]GT!D20</f>
        <v>3556.9837526205456</v>
      </c>
      <c r="E86" s="381">
        <f>[1]GT!E20</f>
        <v>3908.1494283435254</v>
      </c>
      <c r="F86" s="381">
        <f>[1]GT!F20</f>
        <v>4573.907692140122</v>
      </c>
      <c r="G86" s="381">
        <f>[1]GT!G20</f>
        <v>4914.4430298761145</v>
      </c>
      <c r="H86" s="381">
        <f>[1]GT!H20</f>
        <v>5716.8853097804913</v>
      </c>
      <c r="I86" s="381">
        <f>[1]GT!I20</f>
        <v>7216.3586020718976</v>
      </c>
      <c r="J86" s="23">
        <f t="shared" si="15"/>
        <v>200.9696435335122</v>
      </c>
      <c r="K86" s="24">
        <f t="shared" si="16"/>
        <v>228.48898411615605</v>
      </c>
      <c r="L86" s="24">
        <f t="shared" si="17"/>
        <v>246.91849716184265</v>
      </c>
      <c r="M86" s="24">
        <f t="shared" si="18"/>
        <v>284.31583565119786</v>
      </c>
      <c r="N86" s="24">
        <f t="shared" si="19"/>
        <v>300.63363684822639</v>
      </c>
      <c r="O86" s="24">
        <f t="shared" si="20"/>
        <v>344.3071764510903</v>
      </c>
      <c r="P86" s="507">
        <f t="shared" si="21"/>
        <v>428.05884793424701</v>
      </c>
    </row>
    <row r="87" spans="2:16" s="3" customFormat="1" ht="13.2" x14ac:dyDescent="0.25">
      <c r="B87" s="311" t="s">
        <v>335</v>
      </c>
      <c r="C87" s="340">
        <f>[1]HN!C20</f>
        <v>910.82951700982085</v>
      </c>
      <c r="D87" s="381">
        <f>[1]HN!D20</f>
        <v>979.01480960401204</v>
      </c>
      <c r="E87" s="381">
        <f>[1]HN!E20</f>
        <v>1048.4857020781706</v>
      </c>
      <c r="F87" s="381">
        <f>[1]HN!F20</f>
        <v>1206.9361158887889</v>
      </c>
      <c r="G87" s="381">
        <f>[1]HN!G20</f>
        <v>1227.8101658305663</v>
      </c>
      <c r="H87" s="381">
        <f>[1]HN!H20</f>
        <v>1353.9665775947603</v>
      </c>
      <c r="I87" s="381">
        <f>[1]HN!I20</f>
        <v>1716.4310207662008</v>
      </c>
      <c r="J87" s="23">
        <f t="shared" si="15"/>
        <v>108.01865680874046</v>
      </c>
      <c r="K87" s="24">
        <f t="shared" si="16"/>
        <v>114.15045590746048</v>
      </c>
      <c r="L87" s="24">
        <f t="shared" si="17"/>
        <v>120.2252608445777</v>
      </c>
      <c r="M87" s="24">
        <f t="shared" si="18"/>
        <v>136.12470855012054</v>
      </c>
      <c r="N87" s="24">
        <f t="shared" si="19"/>
        <v>136.2386726693334</v>
      </c>
      <c r="O87" s="24">
        <f t="shared" si="20"/>
        <v>147.84038277789114</v>
      </c>
      <c r="P87" s="507">
        <f t="shared" si="21"/>
        <v>184.47519676348836</v>
      </c>
    </row>
    <row r="88" spans="2:16" s="3" customFormat="1" ht="13.2" x14ac:dyDescent="0.25">
      <c r="B88" s="311" t="s">
        <v>336</v>
      </c>
      <c r="C88" s="340">
        <f>[1]JM!C20</f>
        <v>554.34605928509154</v>
      </c>
      <c r="D88" s="381">
        <f>[1]JM!D20</f>
        <v>608.92708852350108</v>
      </c>
      <c r="E88" s="381">
        <f>[1]JM!E20</f>
        <v>672.77327935222672</v>
      </c>
      <c r="F88" s="381">
        <f>[1]JM!F20</f>
        <v>754.69280000000003</v>
      </c>
      <c r="G88" s="381">
        <f>[1]JM!G20</f>
        <v>841.38752218543459</v>
      </c>
      <c r="H88" s="381">
        <f>[1]JM!H20</f>
        <v>910.19351532824419</v>
      </c>
      <c r="I88" s="381">
        <f>[1]JM!I20</f>
        <v>1032.4406618886319</v>
      </c>
      <c r="J88" s="23">
        <f t="shared" si="15"/>
        <v>204.12963024604784</v>
      </c>
      <c r="K88" s="24">
        <f t="shared" si="16"/>
        <v>223.91388341239326</v>
      </c>
      <c r="L88" s="24">
        <f t="shared" si="17"/>
        <v>247.1918941324964</v>
      </c>
      <c r="M88" s="24">
        <f t="shared" si="18"/>
        <v>276.8618744318353</v>
      </c>
      <c r="N88" s="24">
        <f t="shared" si="19"/>
        <v>308.08973555498886</v>
      </c>
      <c r="O88" s="24">
        <f t="shared" si="20"/>
        <v>332.90522605978299</v>
      </c>
      <c r="P88" s="507" t="str">
        <f t="shared" si="21"/>
        <v>nap</v>
      </c>
    </row>
    <row r="89" spans="2:16" s="3" customFormat="1" ht="13.2" x14ac:dyDescent="0.25">
      <c r="B89" s="311" t="s">
        <v>337</v>
      </c>
      <c r="C89" s="340">
        <f>[1]RD!C20</f>
        <v>1867.4057645578498</v>
      </c>
      <c r="D89" s="381">
        <f>[1]RD!D20</f>
        <v>1965.5655881246823</v>
      </c>
      <c r="E89" s="381">
        <f>[1]RD!E20</f>
        <v>2026.0659461386488</v>
      </c>
      <c r="F89" s="381">
        <f>[1]RD!F20</f>
        <v>2125.1073542396198</v>
      </c>
      <c r="G89" s="381">
        <f>[1]RD!G20</f>
        <v>2331.4694584485324</v>
      </c>
      <c r="H89" s="381">
        <f>[1]RD!H20</f>
        <v>2530.3655979002765</v>
      </c>
      <c r="I89" s="381">
        <f>[1]RD!I20</f>
        <v>3215.5742093459135</v>
      </c>
      <c r="J89" s="23">
        <f t="shared" si="15"/>
        <v>188.94201545465333</v>
      </c>
      <c r="K89" s="24">
        <f t="shared" si="16"/>
        <v>196.94566436154736</v>
      </c>
      <c r="L89" s="24">
        <f t="shared" si="17"/>
        <v>201.09745873478965</v>
      </c>
      <c r="M89" s="24">
        <f t="shared" si="18"/>
        <v>208.97545584238517</v>
      </c>
      <c r="N89" s="24">
        <f t="shared" si="19"/>
        <v>227.10263200432141</v>
      </c>
      <c r="O89" s="24">
        <f t="shared" si="20"/>
        <v>244.2833971049626</v>
      </c>
      <c r="P89" s="507">
        <f t="shared" si="21"/>
        <v>307.75465541470726</v>
      </c>
    </row>
    <row r="90" spans="2:16" s="3" customFormat="1" ht="13.2" x14ac:dyDescent="0.25">
      <c r="B90" s="311" t="s">
        <v>338</v>
      </c>
      <c r="C90" s="340">
        <f>[1]PY!C20</f>
        <v>1743.7645031138475</v>
      </c>
      <c r="D90" s="381">
        <f>[1]PY!D20</f>
        <v>1491.5065647674892</v>
      </c>
      <c r="E90" s="381">
        <f>[1]PY!E20</f>
        <v>1606.3698206578995</v>
      </c>
      <c r="F90" s="381">
        <f>[1]PY!F20</f>
        <v>1890.0196454611148</v>
      </c>
      <c r="G90" s="381">
        <f>[1]PY!G20</f>
        <v>1864.2990029581215</v>
      </c>
      <c r="H90" s="381">
        <f>[1]PY!H20</f>
        <v>1777.06423227607</v>
      </c>
      <c r="I90" s="381">
        <f>[1]PY!I20</f>
        <v>2031.4783130491764</v>
      </c>
      <c r="J90" s="23">
        <f t="shared" si="15"/>
        <v>261.93536639760299</v>
      </c>
      <c r="K90" s="24">
        <f t="shared" si="16"/>
        <v>220.77567127588367</v>
      </c>
      <c r="L90" s="24">
        <f t="shared" si="17"/>
        <v>234.3513580872432</v>
      </c>
      <c r="M90" s="24">
        <f t="shared" si="18"/>
        <v>271.80268386701232</v>
      </c>
      <c r="N90" s="24">
        <f t="shared" si="19"/>
        <v>264.32773238757579</v>
      </c>
      <c r="O90" s="24">
        <f t="shared" si="20"/>
        <v>248.48051224207194</v>
      </c>
      <c r="P90" s="507">
        <f t="shared" si="21"/>
        <v>280.10067484762044</v>
      </c>
    </row>
    <row r="91" spans="2:16" s="3" customFormat="1" ht="13.2" x14ac:dyDescent="0.25">
      <c r="B91" s="311" t="s">
        <v>339</v>
      </c>
      <c r="C91" s="340">
        <f>[1]PE!C20</f>
        <v>13443.440871035176</v>
      </c>
      <c r="D91" s="381">
        <f>[1]PE!D20</f>
        <v>12233.82948421346</v>
      </c>
      <c r="E91" s="381">
        <f>[1]PE!E20</f>
        <v>13144.911935518474</v>
      </c>
      <c r="F91" s="381">
        <f>[1]PE!F20</f>
        <v>14611.457588795311</v>
      </c>
      <c r="G91" s="381">
        <f>[1]PE!G20</f>
        <v>15191.864980545346</v>
      </c>
      <c r="H91" s="381">
        <f>[1]PE!H20</f>
        <v>16252.49929495172</v>
      </c>
      <c r="I91" s="381">
        <f>[1]PE!I20</f>
        <v>20214.105152203803</v>
      </c>
      <c r="J91" s="23">
        <f t="shared" si="15"/>
        <v>436.27456750132615</v>
      </c>
      <c r="K91" s="24">
        <f t="shared" si="16"/>
        <v>392.718595427325</v>
      </c>
      <c r="L91" s="24">
        <f t="shared" si="17"/>
        <v>417.44953726999751</v>
      </c>
      <c r="M91" s="24">
        <f t="shared" si="18"/>
        <v>459.1041703299266</v>
      </c>
      <c r="N91" s="24">
        <f t="shared" si="19"/>
        <v>472.35178371423234</v>
      </c>
      <c r="O91" s="24">
        <f t="shared" si="20"/>
        <v>500.14599847645786</v>
      </c>
      <c r="P91" s="507">
        <f t="shared" si="21"/>
        <v>615.82636748611503</v>
      </c>
    </row>
    <row r="92" spans="2:16" s="3" customFormat="1" ht="13.2" x14ac:dyDescent="0.25">
      <c r="B92" s="383" t="s">
        <v>340</v>
      </c>
      <c r="C92" s="341">
        <f>[1]TT!C20</f>
        <v>1079.9100000000001</v>
      </c>
      <c r="D92" s="342">
        <f>[1]TT!D20</f>
        <v>1204</v>
      </c>
      <c r="E92" s="342">
        <f>[1]TT!E20</f>
        <v>1181.1099999999999</v>
      </c>
      <c r="F92" s="342">
        <f>[1]TT!F20</f>
        <v>1199.9000000000001</v>
      </c>
      <c r="G92" s="342">
        <f>[1]TT!G20</f>
        <v>1175.31</v>
      </c>
      <c r="H92" s="342">
        <f>[1]TT!H20</f>
        <v>707.93</v>
      </c>
      <c r="I92" s="342">
        <f>[1]TT!I20</f>
        <v>1084.1099999999999</v>
      </c>
      <c r="J92" s="25">
        <f t="shared" si="15"/>
        <v>802.70235917531807</v>
      </c>
      <c r="K92" s="26">
        <f t="shared" si="16"/>
        <v>892.07189625292756</v>
      </c>
      <c r="L92" s="26">
        <f t="shared" si="17"/>
        <v>872.37932040520116</v>
      </c>
      <c r="M92" s="26">
        <f t="shared" si="18"/>
        <v>884.46912318954355</v>
      </c>
      <c r="N92" s="26">
        <f t="shared" si="19"/>
        <v>864.71163403578453</v>
      </c>
      <c r="O92" s="26">
        <f t="shared" si="20"/>
        <v>519.01597158326513</v>
      </c>
      <c r="P92" s="509">
        <f t="shared" si="21"/>
        <v>793.21736267354436</v>
      </c>
    </row>
    <row r="93" spans="2:16" s="3" customFormat="1" ht="13.2" x14ac:dyDescent="0.2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2:16" s="3" customFormat="1" ht="13.2" x14ac:dyDescent="0.25">
      <c r="B94" s="722" t="s">
        <v>584</v>
      </c>
      <c r="C94" s="722"/>
      <c r="D94" s="722"/>
      <c r="E94" s="722"/>
      <c r="F94" s="722"/>
      <c r="G94" s="722"/>
      <c r="H94" s="722"/>
      <c r="I94" s="722"/>
      <c r="J94" s="722"/>
      <c r="K94" s="722"/>
      <c r="L94" s="722"/>
      <c r="M94" s="722"/>
      <c r="N94" s="722"/>
      <c r="O94" s="722"/>
      <c r="P94" s="722"/>
    </row>
    <row r="95" spans="2:16" s="3" customFormat="1" ht="13.2" x14ac:dyDescent="0.25">
      <c r="B95" s="118"/>
      <c r="C95" s="343"/>
      <c r="D95" s="187"/>
      <c r="E95" s="187"/>
      <c r="F95" s="187"/>
      <c r="G95" s="187"/>
      <c r="H95" s="187"/>
      <c r="I95" s="187"/>
      <c r="J95" s="300"/>
      <c r="K95" s="300"/>
      <c r="L95" s="300"/>
      <c r="M95" s="300"/>
      <c r="N95" s="300"/>
      <c r="O95" s="336"/>
      <c r="P95" s="300"/>
    </row>
    <row r="96" spans="2:16" s="3" customFormat="1" ht="13.2" x14ac:dyDescent="0.25">
      <c r="B96" s="337"/>
      <c r="C96" s="728" t="s">
        <v>585</v>
      </c>
      <c r="D96" s="729"/>
      <c r="E96" s="729"/>
      <c r="F96" s="729"/>
      <c r="G96" s="729"/>
      <c r="H96" s="729"/>
      <c r="I96" s="729"/>
      <c r="J96" s="750" t="s">
        <v>586</v>
      </c>
      <c r="K96" s="751"/>
      <c r="L96" s="751"/>
      <c r="M96" s="751"/>
      <c r="N96" s="751"/>
      <c r="O96" s="751"/>
      <c r="P96" s="751"/>
    </row>
    <row r="97" spans="2:16" s="3" customFormat="1" ht="13.2" x14ac:dyDescent="0.25">
      <c r="C97" s="384">
        <v>2014</v>
      </c>
      <c r="D97" s="385">
        <v>2015</v>
      </c>
      <c r="E97" s="385">
        <v>2016</v>
      </c>
      <c r="F97" s="385">
        <v>2017</v>
      </c>
      <c r="G97" s="385">
        <v>2018</v>
      </c>
      <c r="H97" s="385">
        <v>2019</v>
      </c>
      <c r="I97" s="385">
        <v>2020</v>
      </c>
      <c r="J97" s="384">
        <v>2014</v>
      </c>
      <c r="K97" s="385">
        <v>2015</v>
      </c>
      <c r="L97" s="385">
        <v>2016</v>
      </c>
      <c r="M97" s="385">
        <v>2017</v>
      </c>
      <c r="N97" s="385">
        <v>2018</v>
      </c>
      <c r="O97" s="385">
        <v>2019</v>
      </c>
      <c r="P97" s="385">
        <v>2020</v>
      </c>
    </row>
    <row r="98" spans="2:16" s="3" customFormat="1" ht="13.2" x14ac:dyDescent="0.25">
      <c r="B98" s="382" t="s">
        <v>327</v>
      </c>
      <c r="C98" s="22">
        <f t="shared" ref="C98:I104" si="22">IF(ISNUMBER(C76/C6*100),C76/C6*100,"nav")</f>
        <v>6.3024181309728808</v>
      </c>
      <c r="D98" s="344">
        <f t="shared" si="22"/>
        <v>6.4946830348557878</v>
      </c>
      <c r="E98" s="344">
        <f t="shared" si="22"/>
        <v>5.8860178955194034</v>
      </c>
      <c r="F98" s="344">
        <f t="shared" si="22"/>
        <v>5.9873820573888867</v>
      </c>
      <c r="G98" s="344">
        <f t="shared" si="22"/>
        <v>4.4144144706283255</v>
      </c>
      <c r="H98" s="344">
        <f t="shared" si="22"/>
        <v>4.0115654815145358</v>
      </c>
      <c r="I98" s="508">
        <f t="shared" si="22"/>
        <v>5.0206836003467865</v>
      </c>
      <c r="J98" s="338">
        <f>C76/[1]ARG!C25*100</f>
        <v>49.274694078598543</v>
      </c>
      <c r="K98" s="339">
        <f>D76/[1]ARG!D25*100</f>
        <v>52.884128674215489</v>
      </c>
      <c r="L98" s="339">
        <f>E76/[1]ARG!E25*100</f>
        <v>51.030799702408999</v>
      </c>
      <c r="M98" s="339">
        <f>F76/[1]ARG!F25*100</f>
        <v>56.464718175082574</v>
      </c>
      <c r="N98" s="339">
        <f>G76/[1]ARG!G25*100</f>
        <v>48.900283639243582</v>
      </c>
      <c r="O98" s="339">
        <f>H76/[1]ARG!H25*100</f>
        <v>51.739967970865031</v>
      </c>
      <c r="P98" s="504">
        <f>I76/[1]ARG!I25*100</f>
        <v>48.220747408865556</v>
      </c>
    </row>
    <row r="99" spans="2:16" s="3" customFormat="1" ht="13.2" x14ac:dyDescent="0.25">
      <c r="B99" s="311" t="s">
        <v>640</v>
      </c>
      <c r="C99" s="23" t="str">
        <f t="shared" si="22"/>
        <v>nav</v>
      </c>
      <c r="D99" s="24" t="str">
        <f t="shared" si="22"/>
        <v>nav</v>
      </c>
      <c r="E99" s="24" t="str">
        <f t="shared" si="22"/>
        <v>nav</v>
      </c>
      <c r="F99" s="24" t="str">
        <f t="shared" si="22"/>
        <v>nav</v>
      </c>
      <c r="G99" s="24" t="str">
        <f t="shared" si="22"/>
        <v>nav</v>
      </c>
      <c r="H99" s="24" t="str">
        <f t="shared" si="22"/>
        <v>nav</v>
      </c>
      <c r="I99" s="507" t="str">
        <f t="shared" si="22"/>
        <v>nav</v>
      </c>
      <c r="J99" s="23" t="str">
        <f>IF(ISNUMBER(C77/[1]BA!C25*100),C77/[1]BA!C25*100,"nap")</f>
        <v>nap</v>
      </c>
      <c r="K99" s="24" t="str">
        <f>IF(ISNUMBER(D77/[1]BA!D25*100),D77/[1]BA!D25*100,"nap")</f>
        <v>nap</v>
      </c>
      <c r="L99" s="24" t="str">
        <f>IF(ISNUMBER(E77/[1]BA!E25*100),E77/[1]BA!E25*100,"nap")</f>
        <v>nap</v>
      </c>
      <c r="M99" s="24" t="str">
        <f>IF(ISNUMBER(F77/[1]BA!F25*100),F77/[1]BA!F25*100,"nap")</f>
        <v>nap</v>
      </c>
      <c r="N99" s="24" t="str">
        <f>IF(ISNUMBER(G77/[1]BA!G25*100),G77/[1]BA!G25*100,"nap")</f>
        <v>nap</v>
      </c>
      <c r="O99" s="24" t="str">
        <f>IF(ISNUMBER(H77/[1]BA!H25*100),H77/[1]BA!H25*100,"nap")</f>
        <v>nap</v>
      </c>
      <c r="P99" s="507" t="str">
        <f>IF(ISNUMBER(I77/[1]BA!I25*100),I77/[1]BA!I25*100,"nap")</f>
        <v>nap</v>
      </c>
    </row>
    <row r="100" spans="2:16" s="3" customFormat="1" ht="13.2" x14ac:dyDescent="0.25">
      <c r="B100" s="311" t="s">
        <v>328</v>
      </c>
      <c r="C100" s="23">
        <f t="shared" si="22"/>
        <v>16.083336672928031</v>
      </c>
      <c r="D100" s="24">
        <f t="shared" si="22"/>
        <v>16.305025111242326</v>
      </c>
      <c r="E100" s="24">
        <f t="shared" si="22"/>
        <v>15.784585867877018</v>
      </c>
      <c r="F100" s="24">
        <f t="shared" si="22"/>
        <v>15.576081857812815</v>
      </c>
      <c r="G100" s="24">
        <f t="shared" si="22"/>
        <v>15.100685882409337</v>
      </c>
      <c r="H100" s="24">
        <f t="shared" si="22"/>
        <v>14.738728307728236</v>
      </c>
      <c r="I100" s="507">
        <f t="shared" si="22"/>
        <v>17.785011005226529</v>
      </c>
      <c r="J100" s="23">
        <f>IF(ISNUMBER(C78/[1]BO!C25*100),C78/[1]BO!C25*100,"nap")</f>
        <v>63.283618775846683</v>
      </c>
      <c r="K100" s="24">
        <f>IF(ISNUMBER(D78/[1]BO!D25*100),D78/[1]BO!D25*100,"nap")</f>
        <v>60.1481092672567</v>
      </c>
      <c r="L100" s="24">
        <f>IF(ISNUMBER(E78/[1]BO!E25*100),E78/[1]BO!E25*100,"nap")</f>
        <v>58.937786661510316</v>
      </c>
      <c r="M100" s="24">
        <f>IF(ISNUMBER(F78/[1]BO!F25*100),F78/[1]BO!F25*100,"nap")</f>
        <v>60.758638510034501</v>
      </c>
      <c r="N100" s="24">
        <f>IF(ISNUMBER(G78/[1]BO!G25*100),G78/[1]BO!G25*100,"nap")</f>
        <v>61.436637867005658</v>
      </c>
      <c r="O100" s="24">
        <f>IF(ISNUMBER(H78/[1]BO!H25*100),H78/[1]BO!H25*100,"nap")</f>
        <v>63.32599154631491</v>
      </c>
      <c r="P100" s="507">
        <f>IF(ISNUMBER(I78/[1]BO!I25*100),I78/[1]BO!I25*100,"nap")</f>
        <v>63.134646848087883</v>
      </c>
    </row>
    <row r="101" spans="2:16" s="3" customFormat="1" ht="13.2" x14ac:dyDescent="0.25">
      <c r="B101" s="311" t="s">
        <v>329</v>
      </c>
      <c r="C101" s="23">
        <f t="shared" si="22"/>
        <v>3.0844965515379665</v>
      </c>
      <c r="D101" s="24">
        <f t="shared" si="22"/>
        <v>3.0901767691213848</v>
      </c>
      <c r="E101" s="24">
        <f t="shared" si="22"/>
        <v>3.0621059864789331</v>
      </c>
      <c r="F101" s="24">
        <f t="shared" si="22"/>
        <v>3.0963523837825653</v>
      </c>
      <c r="G101" s="24">
        <f t="shared" si="22"/>
        <v>3.114681272121735</v>
      </c>
      <c r="H101" s="24">
        <f t="shared" si="22"/>
        <v>3.0823331630375606</v>
      </c>
      <c r="I101" s="507">
        <f t="shared" si="22"/>
        <v>4.1473589805471596</v>
      </c>
      <c r="J101" s="23">
        <f>IF(ISNUMBER(C79/[1]BR!C25*100),C79/[1]BR!C25*100,"nap")</f>
        <v>49.056267334405625</v>
      </c>
      <c r="K101" s="24">
        <f>IF(ISNUMBER(D79/[1]BR!D25*100),D79/[1]BR!D25*100,"nap")</f>
        <v>53.361011089120638</v>
      </c>
      <c r="L101" s="24">
        <f>IF(ISNUMBER(E79/[1]BR!E25*100),E79/[1]BR!E25*100,"nap")</f>
        <v>52.881094369917669</v>
      </c>
      <c r="M101" s="24">
        <f>IF(ISNUMBER(F79/[1]BR!F25*100),F79/[1]BR!F25*100,"nap")</f>
        <v>53.123663162162515</v>
      </c>
      <c r="N101" s="24">
        <f>IF(ISNUMBER(G79/[1]BR!G25*100),G79/[1]BR!G25*100,"nap")</f>
        <v>53.179598782319729</v>
      </c>
      <c r="O101" s="24">
        <f>IF(ISNUMBER(H79/[1]BR!H25*100),H79/[1]BR!H25*100,"nap")</f>
        <v>50.993530506868382</v>
      </c>
      <c r="P101" s="507">
        <f>IF(ISNUMBER(I79/[1]BR!I25*100),I79/[1]BR!I25*100,"nap")</f>
        <v>48.180593013671071</v>
      </c>
    </row>
    <row r="102" spans="2:16" s="3" customFormat="1" ht="13.2" x14ac:dyDescent="0.25">
      <c r="B102" s="311" t="s">
        <v>330</v>
      </c>
      <c r="C102" s="23">
        <f t="shared" si="22"/>
        <v>3.6143312589277174</v>
      </c>
      <c r="D102" s="24">
        <f t="shared" si="22"/>
        <v>3.6712001340261939</v>
      </c>
      <c r="E102" s="24">
        <f t="shared" si="22"/>
        <v>3.7011789820008771</v>
      </c>
      <c r="F102" s="24">
        <f t="shared" si="22"/>
        <v>3.6318327601100062</v>
      </c>
      <c r="G102" s="24">
        <f t="shared" si="22"/>
        <v>3.5238067136292304</v>
      </c>
      <c r="H102" s="24">
        <f t="shared" si="22"/>
        <v>3.8175116796768398</v>
      </c>
      <c r="I102" s="507">
        <f t="shared" si="22"/>
        <v>6.074045701584315</v>
      </c>
      <c r="J102" s="23">
        <f>IF(ISNUMBER(C80/[1]CL!C25*100),C80/[1]CL!C25*100,"nap")</f>
        <v>20.798335852864593</v>
      </c>
      <c r="K102" s="24">
        <f>IF(ISNUMBER(D80/[1]CL!D25*100),D80/[1]CL!D25*100,"nap")</f>
        <v>19.910405120966747</v>
      </c>
      <c r="L102" s="24">
        <f>IF(ISNUMBER(E80/[1]CL!E25*100),E80/[1]CL!E25*100,"nap")</f>
        <v>20.696510791099136</v>
      </c>
      <c r="M102" s="24">
        <f>IF(ISNUMBER(F80/[1]CL!F25*100),F80/[1]CL!F25*100,"nap")</f>
        <v>19.449500105344402</v>
      </c>
      <c r="N102" s="24">
        <f>IF(ISNUMBER(G80/[1]CL!G25*100),G80/[1]CL!G25*100,"nap")</f>
        <v>18.287168092410376</v>
      </c>
      <c r="O102" s="24">
        <f>IF(ISNUMBER(H80/[1]CL!H25*100),H80/[1]CL!H25*100,"nap")</f>
        <v>17.361701435588508</v>
      </c>
      <c r="P102" s="507">
        <f>IF(ISNUMBER(I80/[1]CL!I25*100),I80/[1]CL!I25*100,"nap")</f>
        <v>17.760895157666223</v>
      </c>
    </row>
    <row r="103" spans="2:16" s="3" customFormat="1" ht="13.2" x14ac:dyDescent="0.25">
      <c r="B103" s="311" t="s">
        <v>331</v>
      </c>
      <c r="C103" s="23">
        <f t="shared" si="22"/>
        <v>5.9650512721679769</v>
      </c>
      <c r="D103" s="24">
        <f t="shared" si="22"/>
        <v>6.6938389269290397</v>
      </c>
      <c r="E103" s="24">
        <f t="shared" si="22"/>
        <v>6.4199649070826981</v>
      </c>
      <c r="F103" s="24">
        <f t="shared" si="22"/>
        <v>6.4937392161301011</v>
      </c>
      <c r="G103" s="24">
        <f t="shared" si="22"/>
        <v>6.6188245651955331</v>
      </c>
      <c r="H103" s="24">
        <f t="shared" si="22"/>
        <v>7.0783609270483394</v>
      </c>
      <c r="I103" s="507">
        <f t="shared" si="22"/>
        <v>9.4080763515279671</v>
      </c>
      <c r="J103" s="23">
        <f>IF(ISNUMBER(C81/[1]CO!C25*100),C81/[1]CO!C25*100,"nap")</f>
        <v>48.439134941702669</v>
      </c>
      <c r="K103" s="24">
        <f>IF(ISNUMBER(D81/[1]CO!D25*100),D81/[1]CO!D25*100,"nap")</f>
        <v>52.187305920592273</v>
      </c>
      <c r="L103" s="24">
        <f>IF(ISNUMBER(E81/[1]CO!E25*100),E81/[1]CO!E25*100,"nap")</f>
        <v>54.450942023865309</v>
      </c>
      <c r="M103" s="24">
        <f>IF(ISNUMBER(F81/[1]CO!F25*100),F81/[1]CO!F25*100,"nap")</f>
        <v>55.158367313101486</v>
      </c>
      <c r="N103" s="24">
        <f>IF(ISNUMBER(G81/[1]CO!G25*100),G81/[1]CO!G25*100,"nap")</f>
        <v>55.800074301507983</v>
      </c>
      <c r="O103" s="24">
        <f>IF(ISNUMBER(H81/[1]CO!H25*100),H81/[1]CO!H25*100,"nap")</f>
        <v>58.217057595963148</v>
      </c>
      <c r="P103" s="507">
        <f>IF(ISNUMBER(I81/[1]CO!I25*100),I81/[1]CO!I25*100,"nap")</f>
        <v>58.700292330095138</v>
      </c>
    </row>
    <row r="104" spans="2:16" s="3" customFormat="1" ht="13.2" x14ac:dyDescent="0.25">
      <c r="B104" s="311" t="s">
        <v>332</v>
      </c>
      <c r="C104" s="23">
        <f t="shared" si="22"/>
        <v>2.5318213502233227</v>
      </c>
      <c r="D104" s="24">
        <f t="shared" si="22"/>
        <v>2.500510970778155</v>
      </c>
      <c r="E104" s="24">
        <f t="shared" si="22"/>
        <v>2.5141727501082167</v>
      </c>
      <c r="F104" s="24">
        <f t="shared" si="22"/>
        <v>2.5135741043946647</v>
      </c>
      <c r="G104" s="24">
        <f t="shared" si="22"/>
        <v>2.481150488316433</v>
      </c>
      <c r="H104" s="24">
        <f t="shared" si="22"/>
        <v>2.458049670616556</v>
      </c>
      <c r="I104" s="507">
        <f t="shared" si="22"/>
        <v>2.8640918304124932</v>
      </c>
      <c r="J104" s="23">
        <f>IF(ISNUMBER(C82/[1]CR!C25*100),C82/[1]CR!C25*100,"nap")</f>
        <v>14.565354882346238</v>
      </c>
      <c r="K104" s="24">
        <f>IF(ISNUMBER(D82/[1]CR!D25*100),D82/[1]CR!D25*100,"nap")</f>
        <v>13.32754124013811</v>
      </c>
      <c r="L104" s="24">
        <f>IF(ISNUMBER(E82/[1]CR!E25*100),E82/[1]CR!E25*100,"nap")</f>
        <v>13.008452505127035</v>
      </c>
      <c r="M104" s="24">
        <f>IF(ISNUMBER(F82/[1]CR!F25*100),F82/[1]CR!F25*100,"nap")</f>
        <v>13.847163637119216</v>
      </c>
      <c r="N104" s="24">
        <f>IF(ISNUMBER(G82/[1]CR!G25*100),G82/[1]CR!G25*100,"nap")</f>
        <v>13.604717523346455</v>
      </c>
      <c r="O104" s="24">
        <f>IF(ISNUMBER(H82/[1]CR!H25*100),H82/[1]CR!H25*100,"nap")</f>
        <v>12.64581894384936</v>
      </c>
      <c r="P104" s="507">
        <f>IF(ISNUMBER(I82/[1]CR!I25*100),I82/[1]CR!I25*100,"nap")</f>
        <v>11.325836883627028</v>
      </c>
    </row>
    <row r="105" spans="2:16" s="3" customFormat="1" ht="13.2" x14ac:dyDescent="0.25">
      <c r="B105" s="311" t="s">
        <v>477</v>
      </c>
      <c r="C105" s="23" t="s">
        <v>10</v>
      </c>
      <c r="D105" s="24" t="s">
        <v>10</v>
      </c>
      <c r="E105" s="24" t="s">
        <v>10</v>
      </c>
      <c r="F105" s="24" t="s">
        <v>10</v>
      </c>
      <c r="G105" s="24" t="s">
        <v>10</v>
      </c>
      <c r="H105" s="24" t="s">
        <v>10</v>
      </c>
      <c r="I105" s="24" t="s">
        <v>10</v>
      </c>
      <c r="J105" s="23">
        <f>IF(ISNUMBER(C83/[1]CW!C38*100),C83/[1]CW!C38*100,"nap")</f>
        <v>11.956615390187649</v>
      </c>
      <c r="K105" s="24">
        <f>IF(ISNUMBER(D83/[1]CW!D38*100),D83/[1]CW!D38*100,"nap")</f>
        <v>12.637870996112666</v>
      </c>
      <c r="L105" s="24">
        <f>IF(ISNUMBER(E83/[1]CW!E38*100),E83/[1]CW!E38*100,"nap")</f>
        <v>10.178581150977294</v>
      </c>
      <c r="M105" s="24">
        <f>IF(ISNUMBER(F83/[1]CW!F38*100),F83/[1]CW!F38*100,"nap")</f>
        <v>9.0024105321713321</v>
      </c>
      <c r="N105" s="24">
        <f>IF(ISNUMBER(G83/[1]CW!G38*100),G83/[1]CW!G38*100,"nap")</f>
        <v>9.1249273678094145</v>
      </c>
      <c r="O105" s="24">
        <f>IF(ISNUMBER(H83/[1]CW!H38*100),H83/[1]CW!H38*100,"nap")</f>
        <v>9.1023197433871044</v>
      </c>
      <c r="P105" s="507">
        <f>IF(ISNUMBER(I83/[1]CW!I38*100),I83/[1]CW!I38*100,"nap")</f>
        <v>9.4400925761082437</v>
      </c>
    </row>
    <row r="106" spans="2:16" s="3" customFormat="1" ht="13.2" x14ac:dyDescent="0.25">
      <c r="B106" s="311" t="s">
        <v>727</v>
      </c>
      <c r="C106" s="23">
        <f t="shared" ref="C106:I114" si="23">IF(ISNUMBER(C84/C15*100),C84/C15*100,"nav")</f>
        <v>9.3780014800494609</v>
      </c>
      <c r="D106" s="24">
        <f t="shared" si="23"/>
        <v>11.837671937603622</v>
      </c>
      <c r="E106" s="24">
        <f t="shared" si="23"/>
        <v>13.269386297663443</v>
      </c>
      <c r="F106" s="24">
        <f t="shared" si="23"/>
        <v>14.246664182068205</v>
      </c>
      <c r="G106" s="24">
        <f t="shared" si="23"/>
        <v>14.796921208519626</v>
      </c>
      <c r="H106" s="24">
        <f t="shared" si="23"/>
        <v>15.693750231828336</v>
      </c>
      <c r="I106" s="24">
        <f t="shared" si="23"/>
        <v>18.1765780122482</v>
      </c>
      <c r="J106" s="23">
        <f>IF(ISNUMBER(C84/[1]EC!C26*100),C84/[1]EC!C26*100,"nap")</f>
        <v>51.028261260037269</v>
      </c>
      <c r="K106" s="24">
        <f>IF(ISNUMBER(D84/[1]EC!D26*100),D84/[1]EC!D26*100,"nap")</f>
        <v>61.726108031604397</v>
      </c>
      <c r="L106" s="24">
        <f>IF(ISNUMBER(E84/[1]EC!E26*100),E84/[1]EC!E26*100,"nap")</f>
        <v>58.587305697421662</v>
      </c>
      <c r="M106" s="24">
        <f>IF(ISNUMBER(F84/[1]EC!F26*100),F84/[1]EC!F26*100,"nap")</f>
        <v>60.572246276167931</v>
      </c>
      <c r="N106" s="24">
        <f>IF(ISNUMBER(G84/[1]EC!G26*100),G84/[1]EC!G26*100,"nap")</f>
        <v>63.008328087873537</v>
      </c>
      <c r="O106" s="24">
        <f>IF(ISNUMBER(H84/[1]EC!H26*100),H84/[1]EC!H26*100,"nap")</f>
        <v>64.764625290733065</v>
      </c>
      <c r="P106" s="507">
        <f>IF(ISNUMBER(I84/[1]EC!I26*100),I84/[1]EC!I26*100,"nap")</f>
        <v>63.217990531336355</v>
      </c>
    </row>
    <row r="107" spans="2:16" s="3" customFormat="1" ht="13.2" x14ac:dyDescent="0.25">
      <c r="B107" s="311" t="s">
        <v>333</v>
      </c>
      <c r="C107" s="23">
        <f t="shared" si="23"/>
        <v>2.8632166727820025</v>
      </c>
      <c r="D107" s="24">
        <f t="shared" si="23"/>
        <v>2.7286178484391317</v>
      </c>
      <c r="E107" s="24">
        <f t="shared" si="23"/>
        <v>2.7974369435787798</v>
      </c>
      <c r="F107" s="24">
        <f t="shared" si="23"/>
        <v>2.7103761170798575</v>
      </c>
      <c r="G107" s="24">
        <f t="shared" si="23"/>
        <v>2.5421536959784174</v>
      </c>
      <c r="H107" s="24">
        <f t="shared" si="23"/>
        <v>2.4743964492245505</v>
      </c>
      <c r="I107" s="507">
        <f t="shared" si="23"/>
        <v>2.5808970595875107</v>
      </c>
      <c r="J107" s="23">
        <f>IF(ISNUMBER(C85/[1]SV!C25*100),C85/[1]SV!C25*100,"nap")</f>
        <v>22.15259228819944</v>
      </c>
      <c r="K107" s="24">
        <f>IF(ISNUMBER(D85/[1]SV!D25*100),D85/[1]SV!D25*100,"nap")</f>
        <v>19.657588983832298</v>
      </c>
      <c r="L107" s="24">
        <f>IF(ISNUMBER(E85/[1]SV!E25*100),E85/[1]SV!E25*100,"nap")</f>
        <v>21.62730497587166</v>
      </c>
      <c r="M107" s="24">
        <f>IF(ISNUMBER(F85/[1]SV!F25*100),F85/[1]SV!F25*100,"nap")</f>
        <v>18.533534081576786</v>
      </c>
      <c r="N107" s="24">
        <f>IF(ISNUMBER(G85/[1]SV!G25*100),G85/[1]SV!G25*100,"nap")</f>
        <v>17.399389762743965</v>
      </c>
      <c r="O107" s="24">
        <f>IF(ISNUMBER(H85/[1]SV!H25*100),H85/[1]SV!H25*100,"nap")</f>
        <v>15.700419174476027</v>
      </c>
      <c r="P107" s="507">
        <f>IF(ISNUMBER(I85/[1]SV!I25*100),I85/[1]SV!I25*100,"nap")</f>
        <v>12.725659522749661</v>
      </c>
    </row>
    <row r="108" spans="2:16" s="3" customFormat="1" ht="13.2" x14ac:dyDescent="0.25">
      <c r="B108" s="311" t="s">
        <v>334</v>
      </c>
      <c r="C108" s="23">
        <f t="shared" si="23"/>
        <v>5.394965282929082</v>
      </c>
      <c r="D108" s="24">
        <f t="shared" si="23"/>
        <v>5.702856835111489</v>
      </c>
      <c r="E108" s="24">
        <f t="shared" si="23"/>
        <v>5.8559761354572091</v>
      </c>
      <c r="F108" s="24">
        <f t="shared" si="23"/>
        <v>6.3843166247956118</v>
      </c>
      <c r="G108" s="24">
        <f t="shared" si="23"/>
        <v>6.9158772605270702</v>
      </c>
      <c r="H108" s="24">
        <f t="shared" si="23"/>
        <v>7.4546319207908942</v>
      </c>
      <c r="I108" s="507">
        <f t="shared" si="23"/>
        <v>9.3857875628295169</v>
      </c>
      <c r="J108" s="23">
        <f>IF(ISNUMBER(C86/[1]GT!C25*100),C86/[1]GT!C25*100,"nap")</f>
        <v>35.736593094971902</v>
      </c>
      <c r="K108" s="24">
        <f>IF(ISNUMBER(D86/[1]GT!D25*100),D86/[1]GT!D25*100,"nap")</f>
        <v>36.172619729720374</v>
      </c>
      <c r="L108" s="24">
        <f>IF(ISNUMBER(E86/[1]GT!E25*100),E86/[1]GT!E25*100,"nap")</f>
        <v>36.969299878265943</v>
      </c>
      <c r="M108" s="24">
        <f>IF(ISNUMBER(F86/[1]GT!F25*100),F86/[1]GT!F25*100,"nap")</f>
        <v>38.869829927210844</v>
      </c>
      <c r="N108" s="24">
        <f>IF(ISNUMBER(G86/[1]GT!G25*100),G86/[1]GT!G25*100,"nap")</f>
        <v>40.642189086633536</v>
      </c>
      <c r="O108" s="24">
        <f>IF(ISNUMBER(H86/[1]GT!H25*100),H86/[1]GT!H25*100,"nap")</f>
        <v>41.458741702703641</v>
      </c>
      <c r="P108" s="507">
        <f>IF(ISNUMBER(I86/[1]GT!I25*100),I86/[1]GT!I25*100,"nap")</f>
        <v>42.297797006973795</v>
      </c>
    </row>
    <row r="109" spans="2:16" s="3" customFormat="1" ht="13.2" x14ac:dyDescent="0.25">
      <c r="B109" s="311" t="s">
        <v>335</v>
      </c>
      <c r="C109" s="23">
        <f t="shared" si="23"/>
        <v>4.6184269780959815</v>
      </c>
      <c r="D109" s="24">
        <f t="shared" si="23"/>
        <v>4.6991322371175208</v>
      </c>
      <c r="E109" s="24">
        <f t="shared" si="23"/>
        <v>4.8616128236122469</v>
      </c>
      <c r="F109" s="24">
        <f t="shared" si="23"/>
        <v>5.2531633123269108</v>
      </c>
      <c r="G109" s="24">
        <f t="shared" si="23"/>
        <v>5.1371867614846138</v>
      </c>
      <c r="H109" s="24">
        <f t="shared" si="23"/>
        <v>5.4342291668023215</v>
      </c>
      <c r="I109" s="507">
        <f t="shared" si="23"/>
        <v>7.2538847870436491</v>
      </c>
      <c r="J109" s="23">
        <f>IF(ISNUMBER(C87/[1]HN!C25*100),C87/[1]HN!C25*100,"nap")</f>
        <v>42.066816839973498</v>
      </c>
      <c r="K109" s="24">
        <f>IF(ISNUMBER(D87/[1]HN!D25*100),D87/[1]HN!D25*100,"nap")</f>
        <v>41.383429382667181</v>
      </c>
      <c r="L109" s="24">
        <f>IF(ISNUMBER(E87/[1]HN!E25*100),E87/[1]HN!E25*100,"nap")</f>
        <v>41.562608548518583</v>
      </c>
      <c r="M109" s="24">
        <f>IF(ISNUMBER(F87/[1]HN!F25*100),F87/[1]HN!F25*100,"nap")</f>
        <v>42.759368965073755</v>
      </c>
      <c r="N109" s="24">
        <f>IF(ISNUMBER(G87/[1]HN!G25*100),G87/[1]HN!G25*100,"nap")</f>
        <v>41.727342697898479</v>
      </c>
      <c r="O109" s="24">
        <f>IF(ISNUMBER(H87/[1]HN!H25*100),H87/[1]HN!H25*100,"nap")</f>
        <v>40.634361576240678</v>
      </c>
      <c r="P109" s="507">
        <f>IF(ISNUMBER(I87/[1]HN!I25*100),I87/[1]HN!I25*100,"nap")</f>
        <v>39.794655796422667</v>
      </c>
    </row>
    <row r="110" spans="2:16" s="3" customFormat="1" ht="13.2" x14ac:dyDescent="0.25">
      <c r="B110" s="311" t="s">
        <v>336</v>
      </c>
      <c r="C110" s="23">
        <f t="shared" si="23"/>
        <v>4.1234431258106214</v>
      </c>
      <c r="D110" s="24">
        <f t="shared" si="23"/>
        <v>4.4226176115802325</v>
      </c>
      <c r="E110" s="24">
        <f t="shared" si="23"/>
        <v>4.9069278818852879</v>
      </c>
      <c r="F110" s="24">
        <f t="shared" si="23"/>
        <v>4.9729362150764365</v>
      </c>
      <c r="G110" s="24">
        <f t="shared" si="23"/>
        <v>5.3033162183159064</v>
      </c>
      <c r="H110" s="24">
        <f t="shared" si="23"/>
        <v>5.6900991634226878</v>
      </c>
      <c r="I110" s="507">
        <f t="shared" si="23"/>
        <v>7.4873888007091907</v>
      </c>
      <c r="J110" s="23">
        <f>IF(ISNUMBER(C88/[1]JM!C25*100),C88/[1]JM!C25*100,"nap")</f>
        <v>38.533019453336429</v>
      </c>
      <c r="K110" s="24">
        <f>IF(ISNUMBER(D88/[1]JM!D25*100),D88/[1]JM!D25*100,"nap")</f>
        <v>37.398546935859841</v>
      </c>
      <c r="L110" s="24">
        <f>IF(ISNUMBER(E88/[1]JM!E25*100),E88/[1]JM!E25*100,"nap")</f>
        <v>41.40061887342484</v>
      </c>
      <c r="M110" s="24">
        <f>IF(ISNUMBER(F88/[1]JM!F25*100),F88/[1]JM!F25*100,"nap")</f>
        <v>40.403325841418877</v>
      </c>
      <c r="N110" s="24">
        <f>IF(ISNUMBER(G88/[1]JM!G25*100),G88/[1]JM!G25*100,"nap")</f>
        <v>37.893910292228881</v>
      </c>
      <c r="O110" s="24">
        <f>IF(ISNUMBER(H88/[1]JM!H25*100),H88/[1]JM!H25*100,"nap")</f>
        <v>37.13903349022813</v>
      </c>
      <c r="P110" s="507">
        <f>IF(ISNUMBER(I88/[1]JM!I25*100),I88/[1]JM!I25*100,"nap")</f>
        <v>38.548712617083893</v>
      </c>
    </row>
    <row r="111" spans="2:16" s="3" customFormat="1" ht="13.2" x14ac:dyDescent="0.25">
      <c r="B111" s="311" t="s">
        <v>337</v>
      </c>
      <c r="C111" s="23">
        <f t="shared" si="23"/>
        <v>2.8214267306163845</v>
      </c>
      <c r="D111" s="24">
        <f t="shared" si="23"/>
        <v>2.7879635983054922</v>
      </c>
      <c r="E111" s="24">
        <f t="shared" si="23"/>
        <v>2.7083853296992038</v>
      </c>
      <c r="F111" s="24">
        <f t="shared" si="23"/>
        <v>2.6932571563553882</v>
      </c>
      <c r="G111" s="24">
        <f t="shared" si="23"/>
        <v>2.7632325097755901</v>
      </c>
      <c r="H111" s="24">
        <f t="shared" si="23"/>
        <v>2.9341299760104778</v>
      </c>
      <c r="I111" s="507">
        <f t="shared" si="23"/>
        <v>4.1929852305881523</v>
      </c>
      <c r="J111" s="23">
        <f>IF(ISNUMBER(C89/[1]RD!C25*100),C89/[1]RD!C25*100,"nap")</f>
        <v>33.884272576675741</v>
      </c>
      <c r="K111" s="24">
        <f>IF(ISNUMBER(D89/[1]RD!D25*100),D89/[1]RD!D25*100,"nap")</f>
        <v>32.699072156222464</v>
      </c>
      <c r="L111" s="24">
        <f>IF(ISNUMBER(E89/[1]RD!E25*100),E89/[1]RD!E25*100,"nap")</f>
        <v>31.139599216861175</v>
      </c>
      <c r="M111" s="24">
        <f>IF(ISNUMBER(F89/[1]RD!F25*100),F89/[1]RD!F25*100,"nap")</f>
        <v>30.099970731673757</v>
      </c>
      <c r="N111" s="24">
        <f>IF(ISNUMBER(G89/[1]RD!G25*100),G89/[1]RD!G25*100,"nap")</f>
        <v>32.26931930746391</v>
      </c>
      <c r="O111" s="24">
        <f>IF(ISNUMBER(H89/[1]RD!H25*100),H89/[1]RD!H25*100,"nap")</f>
        <v>30.566602874178351</v>
      </c>
      <c r="P111" s="507">
        <f>IF(ISNUMBER(I89/[1]RD!I25*100),I89/[1]RD!I25*100,"nap")</f>
        <v>33.115007513055048</v>
      </c>
    </row>
    <row r="112" spans="2:16" s="3" customFormat="1" ht="13.2" x14ac:dyDescent="0.25">
      <c r="B112" s="311" t="s">
        <v>338</v>
      </c>
      <c r="C112" s="23">
        <f t="shared" si="23"/>
        <v>4.4913274037862276</v>
      </c>
      <c r="D112" s="24">
        <f t="shared" si="23"/>
        <v>4.6012915602149693</v>
      </c>
      <c r="E112" s="24">
        <f t="shared" si="23"/>
        <v>4.5311546272197178</v>
      </c>
      <c r="F112" s="24">
        <f t="shared" si="23"/>
        <v>4.8205549719075966</v>
      </c>
      <c r="G112" s="24">
        <f t="shared" si="23"/>
        <v>4.8003211618047876</v>
      </c>
      <c r="H112" s="24">
        <f t="shared" si="23"/>
        <v>4.8172419555689201</v>
      </c>
      <c r="I112" s="507">
        <f t="shared" si="23"/>
        <v>5.7968104209971543</v>
      </c>
      <c r="J112" s="23">
        <f>IF(ISNUMBER(C90/[1]PY!C25*100),C90/[1]PY!C25*100,"nap")</f>
        <v>30.767052139140326</v>
      </c>
      <c r="K112" s="24">
        <f>IF(ISNUMBER(D90/[1]PY!D25*100),D90/[1]PY!D25*100,"nap")</f>
        <v>31.533105591428445</v>
      </c>
      <c r="L112" s="24">
        <f>IF(ISNUMBER(E90/[1]PY!E25*100),E90/[1]PY!E25*100,"nap")</f>
        <v>31.204636483805725</v>
      </c>
      <c r="M112" s="24">
        <f>IF(ISNUMBER(F90/[1]PY!F25*100),F90/[1]PY!F25*100,"nap")</f>
        <v>29.848043410022875</v>
      </c>
      <c r="N112" s="24">
        <f>IF(ISNUMBER(G90/[1]PY!G25*100),G90/[1]PY!G25*100,"nap")</f>
        <v>29.780105783881201</v>
      </c>
      <c r="O112" s="24">
        <f>IF(ISNUMBER(H90/[1]PY!H25*100),H90/[1]PY!H25*100,"nap")</f>
        <v>28.687448512930359</v>
      </c>
      <c r="P112" s="507">
        <f>IF(ISNUMBER(I90/[1]PY!I25*100),I90/[1]PY!I25*100,"nap")</f>
        <v>35.27349433865588</v>
      </c>
    </row>
    <row r="113" spans="2:16" s="3" customFormat="1" ht="13.2" x14ac:dyDescent="0.25">
      <c r="B113" s="311" t="s">
        <v>339</v>
      </c>
      <c r="C113" s="23">
        <f t="shared" si="23"/>
        <v>19.832072688509996</v>
      </c>
      <c r="D113" s="24">
        <f t="shared" si="23"/>
        <v>21.807911644873244</v>
      </c>
      <c r="E113" s="24">
        <f t="shared" si="23"/>
        <v>22.662279406191832</v>
      </c>
      <c r="F113" s="24">
        <f t="shared" si="23"/>
        <v>22.095963605188238</v>
      </c>
      <c r="G113" s="24">
        <f t="shared" si="23"/>
        <v>22.749860490132534</v>
      </c>
      <c r="H113" s="24">
        <f t="shared" si="23"/>
        <v>23.332360292315443</v>
      </c>
      <c r="I113" s="507">
        <f t="shared" si="23"/>
        <v>35.672382941264019</v>
      </c>
      <c r="J113" s="23">
        <f>IF(ISNUMBER(C91/[1]PE!C25*100),C91/[1]PE!C25*100,"nap")</f>
        <v>58.683040188859103</v>
      </c>
      <c r="K113" s="24">
        <f>IF(ISNUMBER(D91/[1]PE!D25*100),D91/[1]PE!D25*100,"nap")</f>
        <v>58.498352987482271</v>
      </c>
      <c r="L113" s="24">
        <f>IF(ISNUMBER(E91/[1]PE!E25*100),E91/[1]PE!E25*100,"nap")</f>
        <v>59.771711147682019</v>
      </c>
      <c r="M113" s="24">
        <f>IF(ISNUMBER(F91/[1]PE!F25*100),F91/[1]PE!F25*100,"nap")</f>
        <v>57.962630011863091</v>
      </c>
      <c r="N113" s="24">
        <f>IF(ISNUMBER(G91/[1]PE!G25*100),G91/[1]PE!G25*100,"nap")</f>
        <v>55.594956765328185</v>
      </c>
      <c r="O113" s="24">
        <f>IF(ISNUMBER(H91/[1]PE!H25*100),H91/[1]PE!H25*100,"nap")</f>
        <v>54.159500733462629</v>
      </c>
      <c r="P113" s="507">
        <f>IF(ISNUMBER(I91/[1]PE!I25*100),I91/[1]PE!I25*100,"nap")</f>
        <v>51.177774114183528</v>
      </c>
    </row>
    <row r="114" spans="2:16" s="3" customFormat="1" ht="13.2" x14ac:dyDescent="0.25">
      <c r="B114" s="383" t="s">
        <v>340</v>
      </c>
      <c r="C114" s="25">
        <f t="shared" si="23"/>
        <v>3.8919659112168339</v>
      </c>
      <c r="D114" s="26">
        <f t="shared" si="23"/>
        <v>4.7615599252323415</v>
      </c>
      <c r="E114" s="26">
        <f t="shared" si="23"/>
        <v>5.2587838954054922</v>
      </c>
      <c r="F114" s="26">
        <f t="shared" si="23"/>
        <v>5.1568744834397187</v>
      </c>
      <c r="G114" s="26">
        <f t="shared" si="23"/>
        <v>4.9237377114139447</v>
      </c>
      <c r="H114" s="26">
        <f t="shared" si="23"/>
        <v>2.9641748674282686</v>
      </c>
      <c r="I114" s="509">
        <f t="shared" si="23"/>
        <v>5.0671617019902078</v>
      </c>
      <c r="J114" s="25">
        <f>IF(ISNUMBER(C92/[1]TT!C25*100),C92/[1]TT!C25*100,"nap")</f>
        <v>8.883359176740111</v>
      </c>
      <c r="K114" s="26">
        <f>IF(ISNUMBER(D92/[1]TT!D25*100),D92/[1]TT!D25*100,"nap")</f>
        <v>10.046913411294266</v>
      </c>
      <c r="L114" s="26">
        <f>IF(ISNUMBER(E92/[1]TT!E25*100),E92/[1]TT!E25*100,"nap")</f>
        <v>10.057889215131922</v>
      </c>
      <c r="M114" s="26">
        <f>IF(ISNUMBER(F92/[1]TT!F25*100),F92/[1]TT!F25*100,"nap")</f>
        <v>10.580914143716663</v>
      </c>
      <c r="N114" s="26">
        <f>IF(ISNUMBER(G92/[1]TT!G25*100),G92/[1]TT!G25*100,"nap")</f>
        <v>10.027455182698969</v>
      </c>
      <c r="O114" s="26">
        <f>IF(ISNUMBER(H92/[1]TT!H25*100),H92/[1]TT!H25*100,"nap")</f>
        <v>6.1307662396933615</v>
      </c>
      <c r="P114" s="509">
        <f>IF(ISNUMBER(I92/[1]TT!I25*100),I92/[1]TT!I25*100,"nap")</f>
        <v>8.2329256271652902</v>
      </c>
    </row>
    <row r="115" spans="2:16" s="3" customFormat="1" ht="13.2" x14ac:dyDescent="0.2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2:16" s="3" customFormat="1" ht="13.2" x14ac:dyDescent="0.25">
      <c r="B116" s="722" t="s">
        <v>587</v>
      </c>
      <c r="C116" s="722"/>
      <c r="D116" s="722"/>
      <c r="E116" s="722"/>
      <c r="F116" s="722"/>
      <c r="G116" s="722"/>
      <c r="H116" s="722"/>
      <c r="I116" s="722"/>
      <c r="J116" s="722"/>
      <c r="K116" s="722"/>
      <c r="L116" s="722"/>
      <c r="M116" s="722"/>
      <c r="N116" s="722"/>
      <c r="O116" s="722"/>
      <c r="P116" s="722"/>
    </row>
    <row r="117" spans="2:16" s="3" customFormat="1" ht="13.2" x14ac:dyDescent="0.25">
      <c r="B117" s="749" t="s">
        <v>588</v>
      </c>
      <c r="C117" s="749"/>
      <c r="D117" s="749"/>
      <c r="E117" s="749"/>
      <c r="F117" s="749"/>
      <c r="G117" s="749"/>
      <c r="H117" s="749"/>
      <c r="I117" s="749"/>
      <c r="J117" s="749"/>
      <c r="K117" s="749"/>
      <c r="L117" s="749"/>
      <c r="M117" s="749"/>
      <c r="N117" s="749"/>
      <c r="O117" s="749"/>
      <c r="P117" s="749"/>
    </row>
    <row r="118" spans="2:16" s="3" customFormat="1" ht="13.2" x14ac:dyDescent="0.25">
      <c r="B118" s="299" t="s">
        <v>414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 s="3" customFormat="1" ht="13.2" x14ac:dyDescent="0.25">
      <c r="B119" s="103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</row>
    <row r="120" spans="2:16" s="3" customFormat="1" ht="13.2" x14ac:dyDescent="0.25">
      <c r="B120" s="103"/>
      <c r="C120" s="744" t="s">
        <v>11</v>
      </c>
      <c r="D120" s="745"/>
      <c r="E120" s="745"/>
      <c r="F120" s="745"/>
      <c r="G120" s="745"/>
      <c r="H120" s="745"/>
      <c r="I120" s="745"/>
      <c r="J120" s="745"/>
      <c r="K120" s="745"/>
      <c r="L120" s="745"/>
      <c r="M120" s="745"/>
      <c r="N120" s="745"/>
      <c r="O120" s="745"/>
      <c r="P120" s="745"/>
    </row>
    <row r="121" spans="2:16" s="3" customFormat="1" ht="13.2" x14ac:dyDescent="0.25">
      <c r="B121" s="337"/>
      <c r="C121" s="728" t="s">
        <v>613</v>
      </c>
      <c r="D121" s="729"/>
      <c r="E121" s="729"/>
      <c r="F121" s="729"/>
      <c r="G121" s="729"/>
      <c r="H121" s="729"/>
      <c r="I121" s="729"/>
      <c r="J121" s="728" t="s">
        <v>585</v>
      </c>
      <c r="K121" s="729"/>
      <c r="L121" s="729"/>
      <c r="M121" s="729"/>
      <c r="N121" s="729"/>
      <c r="O121" s="729"/>
      <c r="P121" s="729"/>
    </row>
    <row r="122" spans="2:16" s="3" customFormat="1" ht="13.2" x14ac:dyDescent="0.25">
      <c r="C122" s="431">
        <v>2014</v>
      </c>
      <c r="D122" s="416">
        <v>2015</v>
      </c>
      <c r="E122" s="416">
        <v>2016</v>
      </c>
      <c r="F122" s="416">
        <v>2017</v>
      </c>
      <c r="G122" s="416">
        <v>2018</v>
      </c>
      <c r="H122" s="416">
        <v>2019</v>
      </c>
      <c r="I122" s="416">
        <v>2020</v>
      </c>
      <c r="J122" s="384">
        <v>2014</v>
      </c>
      <c r="K122" s="385">
        <v>2015</v>
      </c>
      <c r="L122" s="385">
        <v>2016</v>
      </c>
      <c r="M122" s="385">
        <v>2017</v>
      </c>
      <c r="N122" s="385">
        <v>2018</v>
      </c>
      <c r="O122" s="385">
        <v>2019</v>
      </c>
      <c r="P122" s="385">
        <v>2020</v>
      </c>
    </row>
    <row r="123" spans="2:16" s="3" customFormat="1" ht="13.2" x14ac:dyDescent="0.25">
      <c r="B123" s="382" t="s">
        <v>327</v>
      </c>
      <c r="C123" s="338">
        <f>[1]ARG!C39</f>
        <v>20212.114125350796</v>
      </c>
      <c r="D123" s="339">
        <f>[1]ARG!D39</f>
        <v>34124.898109901347</v>
      </c>
      <c r="E123" s="339">
        <f>[1]ARG!E39</f>
        <v>29868.960644029728</v>
      </c>
      <c r="F123" s="339">
        <f>[1]ARG!F39</f>
        <v>24237.730502498107</v>
      </c>
      <c r="G123" s="339">
        <f>[1]ARG!G39</f>
        <v>28683.304988587159</v>
      </c>
      <c r="H123" s="339">
        <f>[1]ARG!H39</f>
        <v>21296.518908089154</v>
      </c>
      <c r="I123" s="339">
        <f>[1]ARG!I39</f>
        <v>17687.283099595912</v>
      </c>
      <c r="J123" s="22">
        <f t="shared" ref="J123:P126" si="24">C123/C6*100</f>
        <v>3.4497912809815423</v>
      </c>
      <c r="K123" s="344">
        <f t="shared" si="24"/>
        <v>6.7732725478891931</v>
      </c>
      <c r="L123" s="344">
        <f t="shared" si="24"/>
        <v>5.2815611400868914</v>
      </c>
      <c r="M123" s="344">
        <f t="shared" si="24"/>
        <v>3.8808379001972293</v>
      </c>
      <c r="N123" s="344">
        <f t="shared" si="24"/>
        <v>6.4630340747246011</v>
      </c>
      <c r="O123" s="344">
        <f t="shared" si="24"/>
        <v>5.0657574881216982</v>
      </c>
      <c r="P123" s="508">
        <f t="shared" si="24"/>
        <v>4.5626613415576012</v>
      </c>
    </row>
    <row r="124" spans="2:16" s="3" customFormat="1" ht="13.2" x14ac:dyDescent="0.25">
      <c r="B124" s="311" t="s">
        <v>640</v>
      </c>
      <c r="C124" s="23">
        <f>[1]BA!C39</f>
        <v>1164.5810000000001</v>
      </c>
      <c r="D124" s="24">
        <f>[1]BA!D39</f>
        <v>721.76900000000001</v>
      </c>
      <c r="E124" s="24">
        <f>[1]BA!E39</f>
        <v>1075.5630000000001</v>
      </c>
      <c r="F124" s="24">
        <f>[1]BA!F39</f>
        <v>1156.0819999999999</v>
      </c>
      <c r="G124" s="24">
        <f>[1]BA!G39</f>
        <v>933.54499999999996</v>
      </c>
      <c r="H124" s="24">
        <f>[1]BA!H39</f>
        <v>1311.0719999999999</v>
      </c>
      <c r="I124" s="24">
        <f>[1]BA!I39</f>
        <v>1725.4579999999999</v>
      </c>
      <c r="J124" s="23">
        <f t="shared" si="24"/>
        <v>10.480767846214768</v>
      </c>
      <c r="K124" s="24">
        <f t="shared" si="24"/>
        <v>6.1632766335348572</v>
      </c>
      <c r="L124" s="24">
        <f t="shared" si="24"/>
        <v>8.9685630877066593</v>
      </c>
      <c r="M124" s="24">
        <f t="shared" si="24"/>
        <v>9.3536034304900983</v>
      </c>
      <c r="N124" s="24">
        <f t="shared" si="24"/>
        <v>7.2718173214362221</v>
      </c>
      <c r="O124" s="24">
        <f t="shared" si="24"/>
        <v>9.959200664214098</v>
      </c>
      <c r="P124" s="507">
        <f t="shared" si="24"/>
        <v>17.415674993691646</v>
      </c>
    </row>
    <row r="125" spans="2:16" s="3" customFormat="1" ht="13.2" x14ac:dyDescent="0.25">
      <c r="B125" s="311" t="s">
        <v>328</v>
      </c>
      <c r="C125" s="340">
        <f>[1]BO!C39</f>
        <v>2237.3372832262276</v>
      </c>
      <c r="D125" s="381">
        <f>[1]BO!D39</f>
        <v>4117.7442426672878</v>
      </c>
      <c r="E125" s="381">
        <f>[1]BO!E39</f>
        <v>2933.0539358600581</v>
      </c>
      <c r="F125" s="381">
        <f>[1]BO!F39</f>
        <v>3143.4589084340992</v>
      </c>
      <c r="G125" s="381">
        <f>[1]BO!G39</f>
        <v>2925.7452739742503</v>
      </c>
      <c r="H125" s="381">
        <f>[1]BO!H39</f>
        <v>2513.6774975903554</v>
      </c>
      <c r="I125" s="381">
        <f>[1]BO!I39</f>
        <v>3446.1035245935745</v>
      </c>
      <c r="J125" s="23">
        <f t="shared" si="24"/>
        <v>6.7315295811566225</v>
      </c>
      <c r="K125" s="24">
        <f t="shared" si="24"/>
        <v>12.387648908901227</v>
      </c>
      <c r="L125" s="24">
        <f t="shared" si="24"/>
        <v>8.5790632373549709</v>
      </c>
      <c r="M125" s="24">
        <f t="shared" si="24"/>
        <v>8.3199844231942102</v>
      </c>
      <c r="N125" s="24">
        <f t="shared" si="24"/>
        <v>7.2095916544291692</v>
      </c>
      <c r="O125" s="24">
        <f t="shared" si="24"/>
        <v>6.1021305415570559</v>
      </c>
      <c r="P125" s="507">
        <f t="shared" si="24"/>
        <v>8.9859283561762044</v>
      </c>
    </row>
    <row r="126" spans="2:16" s="3" customFormat="1" ht="13.2" x14ac:dyDescent="0.25">
      <c r="B126" s="311" t="s">
        <v>329</v>
      </c>
      <c r="C126" s="340">
        <f>[1]BR!C39</f>
        <v>17535.443490701</v>
      </c>
      <c r="D126" s="381">
        <f>[1]BR!D39</f>
        <v>9705.7393464453999</v>
      </c>
      <c r="E126" s="381">
        <f>[1]BR!E39</f>
        <v>12798.670122733269</v>
      </c>
      <c r="F126" s="381">
        <f>[1]BR!F39</f>
        <v>13321.907496977026</v>
      </c>
      <c r="G126" s="381">
        <f>[1]BR!G39</f>
        <v>10705.06864870445</v>
      </c>
      <c r="H126" s="381">
        <f>[1]BR!H39</f>
        <v>11263.960465924032</v>
      </c>
      <c r="I126" s="381">
        <f>[1]BR!I39</f>
        <v>12408.263513383494</v>
      </c>
      <c r="J126" s="23">
        <f t="shared" si="24"/>
        <v>0.80598760709768702</v>
      </c>
      <c r="K126" s="24">
        <f t="shared" si="24"/>
        <v>0.63209335154834556</v>
      </c>
      <c r="L126" s="24">
        <f t="shared" si="24"/>
        <v>0.66533679202938489</v>
      </c>
      <c r="M126" s="24">
        <f t="shared" si="24"/>
        <v>0.66918245430590639</v>
      </c>
      <c r="N126" s="24">
        <f t="shared" si="24"/>
        <v>0.59222108749666802</v>
      </c>
      <c r="O126" s="24">
        <f t="shared" si="24"/>
        <v>0.61295397536512319</v>
      </c>
      <c r="P126" s="507">
        <f t="shared" si="24"/>
        <v>0.86577940709156487</v>
      </c>
    </row>
    <row r="127" spans="2:16" s="3" customFormat="1" ht="13.2" x14ac:dyDescent="0.25">
      <c r="B127" s="311" t="s">
        <v>330</v>
      </c>
      <c r="C127" s="340">
        <f>[1]CL!C39</f>
        <v>10758.668706575783</v>
      </c>
      <c r="D127" s="381">
        <f>[1]CL!D39</f>
        <v>9948.1406494754974</v>
      </c>
      <c r="E127" s="381">
        <f>[1]CL!E39</f>
        <v>10075.201883738704</v>
      </c>
      <c r="F127" s="381">
        <f>[1]CL!F39</f>
        <v>8489.2318568967203</v>
      </c>
      <c r="G127" s="381">
        <f>[1]CL!G39</f>
        <v>10263.124626356566</v>
      </c>
      <c r="H127" s="381">
        <f>[1]CL!H39</f>
        <v>10408.006040826192</v>
      </c>
      <c r="I127" s="381">
        <f>[1]CL!I39</f>
        <v>31037.454381682863</v>
      </c>
      <c r="J127" s="23">
        <f t="shared" ref="J127:O129" si="25">C127/C10*100</f>
        <v>4.3974590946322207</v>
      </c>
      <c r="K127" s="24">
        <f t="shared" si="25"/>
        <v>4.4102601929281935</v>
      </c>
      <c r="L127" s="24">
        <f t="shared" si="25"/>
        <v>3.9655450371951075</v>
      </c>
      <c r="M127" s="24">
        <f t="shared" si="25"/>
        <v>2.9054616079666107</v>
      </c>
      <c r="N127" s="24">
        <f t="shared" si="25"/>
        <v>3.7329974801904329</v>
      </c>
      <c r="O127" s="24">
        <f t="shared" si="25"/>
        <v>3.9054534636769027</v>
      </c>
      <c r="P127" s="507" t="s">
        <v>10</v>
      </c>
    </row>
    <row r="128" spans="2:16" s="3" customFormat="1" ht="13.2" x14ac:dyDescent="0.25">
      <c r="B128" s="311" t="s">
        <v>331</v>
      </c>
      <c r="C128" s="340">
        <f>[1]CO!C39</f>
        <v>10422.710471656444</v>
      </c>
      <c r="D128" s="381">
        <f>[1]CO!D39</f>
        <v>9218.3476136857589</v>
      </c>
      <c r="E128" s="381">
        <f>[1]CO!E39</f>
        <v>9449.9846223459972</v>
      </c>
      <c r="F128" s="381">
        <f>[1]CO!F39</f>
        <v>9739.0836677115876</v>
      </c>
      <c r="G128" s="381">
        <f>[1]CO!G39</f>
        <v>9579.6484647751349</v>
      </c>
      <c r="H128" s="381">
        <f>[1]CO!H39</f>
        <v>10612.937302107053</v>
      </c>
      <c r="I128" s="381">
        <f>[1]CO!I39</f>
        <v>9826.5287843466867</v>
      </c>
      <c r="J128" s="23">
        <f t="shared" si="25"/>
        <v>3.2685568014569628</v>
      </c>
      <c r="K128" s="24">
        <f t="shared" si="25"/>
        <v>3.6079530129384847</v>
      </c>
      <c r="L128" s="24">
        <f t="shared" si="25"/>
        <v>3.2828495333452063</v>
      </c>
      <c r="M128" s="24">
        <f t="shared" si="25"/>
        <v>3.157234249036784</v>
      </c>
      <c r="N128" s="24">
        <f t="shared" si="25"/>
        <v>3.1575701137709467</v>
      </c>
      <c r="O128" s="24">
        <f t="shared" si="25"/>
        <v>3.2757948533018153</v>
      </c>
      <c r="P128" s="507">
        <f>I128/I11*100</f>
        <v>3.3631278842789811</v>
      </c>
    </row>
    <row r="129" spans="2:16" s="3" customFormat="1" ht="13.2" x14ac:dyDescent="0.25">
      <c r="B129" s="311" t="s">
        <v>332</v>
      </c>
      <c r="C129" s="340">
        <f>[1]CR!C39</f>
        <v>4053.720729838044</v>
      </c>
      <c r="D129" s="381">
        <f>[1]CR!D39</f>
        <v>4622.7935590013876</v>
      </c>
      <c r="E129" s="381">
        <f>[1]CR!E39</f>
        <v>5351.3838861704735</v>
      </c>
      <c r="F129" s="381">
        <f>[1]CR!F39</f>
        <v>5219.5196103271628</v>
      </c>
      <c r="G129" s="381">
        <f>[1]CR!G39</f>
        <v>5483.8773837079007</v>
      </c>
      <c r="H129" s="381">
        <f>[1]CR!H39</f>
        <v>6243.6104541281484</v>
      </c>
      <c r="I129" s="381">
        <f>[1]CR!I39</f>
        <v>5605.5087860911044</v>
      </c>
      <c r="J129" s="23">
        <f t="shared" si="25"/>
        <v>7.9402764076660759</v>
      </c>
      <c r="K129" s="24">
        <f t="shared" si="25"/>
        <v>8.3979968419141553</v>
      </c>
      <c r="L129" s="24">
        <f t="shared" si="25"/>
        <v>9.4215756228939025</v>
      </c>
      <c r="M129" s="24">
        <f t="shared" si="25"/>
        <v>8.907832870293058</v>
      </c>
      <c r="N129" s="24">
        <f t="shared" si="25"/>
        <v>9.4865382507177678</v>
      </c>
      <c r="O129" s="24">
        <f t="shared" si="25"/>
        <v>9.8111040881153038</v>
      </c>
      <c r="P129" s="507">
        <f>I129/I12*100</f>
        <v>9.4606691552990938</v>
      </c>
    </row>
    <row r="130" spans="2:16" s="3" customFormat="1" ht="13.2" x14ac:dyDescent="0.25">
      <c r="B130" s="645" t="s">
        <v>477</v>
      </c>
      <c r="C130" s="340">
        <f>[1]CW!C52</f>
        <v>836.76201117318442</v>
      </c>
      <c r="D130" s="381">
        <f>[1]CW!D52</f>
        <v>1004.7</v>
      </c>
      <c r="E130" s="381">
        <f>[1]CW!E52</f>
        <v>1054.9000000000001</v>
      </c>
      <c r="F130" s="381">
        <f>[1]CW!F52</f>
        <v>1265.0999999999999</v>
      </c>
      <c r="G130" s="381">
        <f>[1]CW!G52</f>
        <v>1130.3</v>
      </c>
      <c r="H130" s="381">
        <f>[1]CW!H52</f>
        <v>1070.4000000000001</v>
      </c>
      <c r="I130" s="381">
        <f>[1]CW!I52</f>
        <v>1266.4245810055866</v>
      </c>
      <c r="J130" s="23" t="s">
        <v>10</v>
      </c>
      <c r="K130" s="24" t="s">
        <v>10</v>
      </c>
      <c r="L130" s="24" t="s">
        <v>10</v>
      </c>
      <c r="M130" s="24" t="s">
        <v>10</v>
      </c>
      <c r="N130" s="24" t="s">
        <v>10</v>
      </c>
      <c r="O130" s="24" t="s">
        <v>10</v>
      </c>
      <c r="P130" s="507" t="s">
        <v>10</v>
      </c>
    </row>
    <row r="131" spans="2:16" s="3" customFormat="1" ht="13.2" x14ac:dyDescent="0.25">
      <c r="B131" s="628" t="s">
        <v>727</v>
      </c>
      <c r="C131" s="340">
        <f>[1]EC!C40</f>
        <v>1955.1054899999999</v>
      </c>
      <c r="D131" s="381">
        <f>[1]EC!D40</f>
        <v>1687.1189300000001</v>
      </c>
      <c r="E131" s="381">
        <f>[1]EC!E40</f>
        <v>3992.6395599999996</v>
      </c>
      <c r="F131" s="381">
        <f>[1]EC!F40</f>
        <v>2693.1135358000001</v>
      </c>
      <c r="G131" s="381">
        <f>[1]EC!G40</f>
        <v>2569.1691565700003</v>
      </c>
      <c r="H131" s="381">
        <f>[1]EC!H40</f>
        <v>2336.2527361385701</v>
      </c>
      <c r="I131" s="381">
        <f>[1]EC!I40</f>
        <v>5494.05818</v>
      </c>
      <c r="J131" s="23">
        <f t="shared" ref="J131:P133" si="26">C131/C15*100</f>
        <v>1.9219266929220782</v>
      </c>
      <c r="K131" s="24">
        <f t="shared" si="26"/>
        <v>1.6991766271818076</v>
      </c>
      <c r="L131" s="24">
        <f t="shared" si="26"/>
        <v>3.9951285250711193</v>
      </c>
      <c r="M131" s="24">
        <f t="shared" si="26"/>
        <v>2.5821864221647917</v>
      </c>
      <c r="N131" s="24">
        <f t="shared" si="26"/>
        <v>2.3885469940269806</v>
      </c>
      <c r="O131" s="24">
        <f t="shared" si="26"/>
        <v>2.1610357420681132</v>
      </c>
      <c r="P131" s="507">
        <f t="shared" si="26"/>
        <v>5.5603368390882491</v>
      </c>
    </row>
    <row r="132" spans="2:16" s="3" customFormat="1" ht="13.2" x14ac:dyDescent="0.25">
      <c r="B132" s="628" t="s">
        <v>333</v>
      </c>
      <c r="C132" s="340">
        <f>[1]SV!C39</f>
        <v>2342.0166100000001</v>
      </c>
      <c r="D132" s="381">
        <f>[1]SV!D39</f>
        <v>2501.1719419999999</v>
      </c>
      <c r="E132" s="381">
        <f>[1]SV!E39</f>
        <v>2589.19924012</v>
      </c>
      <c r="F132" s="381">
        <f>[1]SV!F39</f>
        <v>2792.9804116300002</v>
      </c>
      <c r="G132" s="381">
        <f>[1]SV!G39</f>
        <v>2924.4088372800002</v>
      </c>
      <c r="H132" s="381">
        <f>[1]SV!H39</f>
        <v>3450.7600060700001</v>
      </c>
      <c r="I132" s="381">
        <f>[1]SV!I39</f>
        <v>2565.87558424807</v>
      </c>
      <c r="J132" s="23">
        <f t="shared" si="26"/>
        <v>10.36590045707897</v>
      </c>
      <c r="K132" s="24">
        <f t="shared" si="26"/>
        <v>10.671330023073404</v>
      </c>
      <c r="L132" s="24">
        <f t="shared" si="26"/>
        <v>10.702960677066217</v>
      </c>
      <c r="M132" s="24">
        <f t="shared" si="26"/>
        <v>11.181228901457574</v>
      </c>
      <c r="N132" s="24">
        <f t="shared" si="26"/>
        <v>11.238713713349103</v>
      </c>
      <c r="O132" s="24">
        <f t="shared" si="26"/>
        <v>12.829697092761705</v>
      </c>
      <c r="P132" s="507">
        <f t="shared" si="26"/>
        <v>10.413997091764791</v>
      </c>
    </row>
    <row r="133" spans="2:16" s="3" customFormat="1" ht="13.2" x14ac:dyDescent="0.25">
      <c r="B133" s="628" t="s">
        <v>334</v>
      </c>
      <c r="C133" s="340">
        <f>[1]GT!C39</f>
        <v>3644.6287671817822</v>
      </c>
      <c r="D133" s="381">
        <f>[1]GT!D39</f>
        <v>3706.9707178485328</v>
      </c>
      <c r="E133" s="381">
        <f>[1]GT!E39</f>
        <v>5224.1274164929537</v>
      </c>
      <c r="F133" s="381">
        <f>[1]GT!F39</f>
        <v>6284.0621285622292</v>
      </c>
      <c r="G133" s="381">
        <f>[1]GT!G39</f>
        <v>6315.2739774717429</v>
      </c>
      <c r="H133" s="381">
        <f>[1]GT!H39</f>
        <v>6105.8472375981319</v>
      </c>
      <c r="I133" s="381">
        <f>[1]GT!I39</f>
        <v>8187.9331382954697</v>
      </c>
      <c r="J133" s="23">
        <f t="shared" si="26"/>
        <v>6.1897194782532798</v>
      </c>
      <c r="K133" s="24">
        <f t="shared" si="26"/>
        <v>5.9433286081967305</v>
      </c>
      <c r="L133" s="24">
        <f t="shared" si="26"/>
        <v>7.8278392473178986</v>
      </c>
      <c r="M133" s="24">
        <f t="shared" si="26"/>
        <v>8.7713712254338336</v>
      </c>
      <c r="N133" s="24">
        <f t="shared" si="26"/>
        <v>8.8872043951430584</v>
      </c>
      <c r="O133" s="24">
        <f t="shared" si="26"/>
        <v>7.9618255841168217</v>
      </c>
      <c r="P133" s="507">
        <f t="shared" si="26"/>
        <v>10.649443195994822</v>
      </c>
    </row>
    <row r="134" spans="2:16" s="3" customFormat="1" ht="13.2" x14ac:dyDescent="0.25">
      <c r="B134" s="311" t="s">
        <v>335</v>
      </c>
      <c r="C134" s="340">
        <f>[1]HN!C39</f>
        <v>970.0154635128016</v>
      </c>
      <c r="D134" s="381">
        <f>[1]HN!D39</f>
        <v>1007.9799212329566</v>
      </c>
      <c r="E134" s="381">
        <f>[1]HN!E39</f>
        <v>1578.1920840680893</v>
      </c>
      <c r="F134" s="381">
        <f>[1]HN!F39</f>
        <v>1728.0991432553183</v>
      </c>
      <c r="G134" s="381">
        <f>[1]HN!G39</f>
        <v>1760.445227164814</v>
      </c>
      <c r="H134" s="381">
        <f>[1]HN!H39</f>
        <v>1865.7865869475193</v>
      </c>
      <c r="I134" s="381">
        <f>[1]HN!I39</f>
        <v>3445.4987029637236</v>
      </c>
      <c r="J134" s="23">
        <f t="shared" ref="J134:P135" si="27">IF(ISNUMBER(C134/C18*100),C134/C18*100,"nav")</f>
        <v>4.9185336028251454</v>
      </c>
      <c r="K134" s="24">
        <f t="shared" si="27"/>
        <v>4.838160664953393</v>
      </c>
      <c r="L134" s="24">
        <f t="shared" si="27"/>
        <v>7.3177525061345357</v>
      </c>
      <c r="M134" s="24">
        <f t="shared" si="27"/>
        <v>7.5215141049345142</v>
      </c>
      <c r="N134" s="24">
        <f t="shared" si="27"/>
        <v>7.3657444505617997</v>
      </c>
      <c r="O134" s="24">
        <f t="shared" si="27"/>
        <v>7.4884506439075347</v>
      </c>
      <c r="P134" s="507">
        <f t="shared" si="27"/>
        <v>14.561173925911916</v>
      </c>
    </row>
    <row r="135" spans="2:16" s="3" customFormat="1" ht="13.2" x14ac:dyDescent="0.25">
      <c r="B135" s="311" t="s">
        <v>336</v>
      </c>
      <c r="C135" s="340">
        <f>[1]JM!C39</f>
        <v>1021.0526329555361</v>
      </c>
      <c r="D135" s="381">
        <f>[1]JM!D39</f>
        <v>810.59711011459899</v>
      </c>
      <c r="E135" s="381">
        <f>[1]JM!E39</f>
        <v>906.41796947991281</v>
      </c>
      <c r="F135" s="381">
        <f>[1]JM!F39</f>
        <v>1002.0442531504001</v>
      </c>
      <c r="G135" s="381">
        <f>[1]JM!G39</f>
        <v>1031.8161643476899</v>
      </c>
      <c r="H135" s="381">
        <f>[1]JM!H39</f>
        <v>863.15336210049111</v>
      </c>
      <c r="I135" s="381">
        <f>[1]JM!I39</f>
        <v>766.2287772526048</v>
      </c>
      <c r="J135" s="23">
        <f t="shared" si="27"/>
        <v>7.5949894293125526</v>
      </c>
      <c r="K135" s="24">
        <f t="shared" si="27"/>
        <v>5.8873404101327118</v>
      </c>
      <c r="L135" s="24">
        <f t="shared" si="27"/>
        <v>6.6110348665530889</v>
      </c>
      <c r="M135" s="24">
        <f t="shared" si="27"/>
        <v>6.6028219105851358</v>
      </c>
      <c r="N135" s="24">
        <f t="shared" si="27"/>
        <v>6.5035994169397995</v>
      </c>
      <c r="O135" s="24">
        <f t="shared" si="27"/>
        <v>5.3960263843697795</v>
      </c>
      <c r="P135" s="507">
        <f t="shared" si="27"/>
        <v>5.5567869199257665</v>
      </c>
    </row>
    <row r="136" spans="2:16" s="3" customFormat="1" ht="13.2" x14ac:dyDescent="0.25">
      <c r="B136" s="311" t="s">
        <v>337</v>
      </c>
      <c r="C136" s="340">
        <f>[1]RD!C39</f>
        <v>2884.584113277494</v>
      </c>
      <c r="D136" s="381">
        <f>[1]RD!D39</f>
        <v>3384.4577942204728</v>
      </c>
      <c r="E136" s="381">
        <f>[1]RD!E39</f>
        <v>3875.9520668539026</v>
      </c>
      <c r="F136" s="381">
        <f>[1]RD!F39</f>
        <v>3531.2628010087396</v>
      </c>
      <c r="G136" s="381">
        <f>[1]RD!G39</f>
        <v>3921.0647228299863</v>
      </c>
      <c r="H136" s="381">
        <f>[1]RD!H39</f>
        <v>3767.9134657356176</v>
      </c>
      <c r="I136" s="381">
        <f>[1]RD!I39</f>
        <v>4819.4082320462194</v>
      </c>
      <c r="J136" s="23">
        <f t="shared" ref="J136:P139" si="28">C136/C20*100</f>
        <v>4.358261540356489</v>
      </c>
      <c r="K136" s="24">
        <f t="shared" si="28"/>
        <v>4.8005241785345296</v>
      </c>
      <c r="L136" s="24">
        <f t="shared" si="28"/>
        <v>5.1812586537427752</v>
      </c>
      <c r="M136" s="24">
        <f t="shared" si="28"/>
        <v>4.4753498174172615</v>
      </c>
      <c r="N136" s="24">
        <f t="shared" si="28"/>
        <v>4.6472037091440255</v>
      </c>
      <c r="O136" s="24">
        <f t="shared" si="28"/>
        <v>4.3691503931299138</v>
      </c>
      <c r="P136" s="507">
        <f t="shared" si="28"/>
        <v>6.2843231788624303</v>
      </c>
    </row>
    <row r="137" spans="2:16" s="3" customFormat="1" ht="13.2" x14ac:dyDescent="0.25">
      <c r="B137" s="311" t="s">
        <v>338</v>
      </c>
      <c r="C137" s="340">
        <f>[1]PY!C39</f>
        <v>4087.600777705768</v>
      </c>
      <c r="D137" s="381">
        <f>[1]PY!D39</f>
        <v>3465.0950333309797</v>
      </c>
      <c r="E137" s="381">
        <f>[1]PY!E39</f>
        <v>4321.6160071303102</v>
      </c>
      <c r="F137" s="381">
        <f>[1]PY!F39</f>
        <v>5116.5043368446659</v>
      </c>
      <c r="G137" s="381">
        <f>[1]PY!G39</f>
        <v>4696.7341885131209</v>
      </c>
      <c r="H137" s="381">
        <f>[1]PY!H39</f>
        <v>4588.9418174718039</v>
      </c>
      <c r="I137" s="381">
        <f>[1]PY!I39</f>
        <v>5299.7279438650257</v>
      </c>
      <c r="J137" s="23">
        <f t="shared" si="28"/>
        <v>10.528229790126195</v>
      </c>
      <c r="K137" s="24">
        <f t="shared" si="28"/>
        <v>10.689803792244213</v>
      </c>
      <c r="L137" s="24">
        <f t="shared" si="28"/>
        <v>12.190163258766532</v>
      </c>
      <c r="M137" s="24">
        <f t="shared" si="28"/>
        <v>13.049806375819905</v>
      </c>
      <c r="N137" s="24">
        <f t="shared" si="28"/>
        <v>12.093463806351682</v>
      </c>
      <c r="O137" s="24">
        <f t="shared" si="28"/>
        <v>12.439642109321152</v>
      </c>
      <c r="P137" s="507">
        <f t="shared" si="28"/>
        <v>15.122739916103118</v>
      </c>
    </row>
    <row r="138" spans="2:16" s="3" customFormat="1" ht="13.2" x14ac:dyDescent="0.25">
      <c r="B138" s="311" t="s">
        <v>339</v>
      </c>
      <c r="C138" s="340">
        <f>[1]PE!C39</f>
        <v>14133.005402904993</v>
      </c>
      <c r="D138" s="381">
        <f>[1]PE!D39</f>
        <v>12161.741213168478</v>
      </c>
      <c r="E138" s="381">
        <f>[1]PE!E39</f>
        <v>10766.268212969333</v>
      </c>
      <c r="F138" s="381">
        <f>[1]PE!F39</f>
        <v>10867.289506885121</v>
      </c>
      <c r="G138" s="381">
        <f>[1]PE!G39</f>
        <v>10380.383022302312</v>
      </c>
      <c r="H138" s="381">
        <f>[1]PE!H39</f>
        <v>12161.957223097119</v>
      </c>
      <c r="I138" s="381">
        <f>[1]PE!I39</f>
        <v>12097.000142582538</v>
      </c>
      <c r="J138" s="23">
        <f t="shared" si="28"/>
        <v>20.84933412110389</v>
      </c>
      <c r="K138" s="24">
        <f t="shared" si="28"/>
        <v>21.679407757549221</v>
      </c>
      <c r="L138" s="24">
        <f t="shared" si="28"/>
        <v>18.561415976096384</v>
      </c>
      <c r="M138" s="24">
        <f t="shared" si="28"/>
        <v>16.433900038509123</v>
      </c>
      <c r="N138" s="24">
        <f t="shared" si="28"/>
        <v>15.544652739734966</v>
      </c>
      <c r="O138" s="24">
        <f t="shared" si="28"/>
        <v>17.45990955847466</v>
      </c>
      <c r="P138" s="507">
        <f t="shared" si="28"/>
        <v>21.347906240592756</v>
      </c>
    </row>
    <row r="139" spans="2:16" s="3" customFormat="1" ht="13.2" x14ac:dyDescent="0.25">
      <c r="B139" s="383" t="s">
        <v>340</v>
      </c>
      <c r="C139" s="341">
        <f>[1]TT!C39</f>
        <v>3016.9</v>
      </c>
      <c r="D139" s="342">
        <f>[1]TT!D39</f>
        <v>2825.9</v>
      </c>
      <c r="E139" s="342">
        <f>[1]TT!E39</f>
        <v>2373.3000000000002</v>
      </c>
      <c r="F139" s="342">
        <f>[1]TT!F39</f>
        <v>2310.8000000000002</v>
      </c>
      <c r="G139" s="342">
        <f>[1]TT!G39</f>
        <v>2379.1999999999998</v>
      </c>
      <c r="H139" s="342">
        <f>[1]TT!H39</f>
        <v>3088.3</v>
      </c>
      <c r="I139" s="342">
        <f>[1]TT!I39</f>
        <v>3479.7</v>
      </c>
      <c r="J139" s="25">
        <f t="shared" si="28"/>
        <v>10.872824547925351</v>
      </c>
      <c r="K139" s="26">
        <f t="shared" si="28"/>
        <v>11.175824080327304</v>
      </c>
      <c r="L139" s="26">
        <f t="shared" si="28"/>
        <v>10.566900474101359</v>
      </c>
      <c r="M139" s="26">
        <f t="shared" si="28"/>
        <v>9.9312489010188347</v>
      </c>
      <c r="N139" s="26">
        <f t="shared" si="28"/>
        <v>9.9672058971641988</v>
      </c>
      <c r="O139" s="26">
        <f t="shared" si="28"/>
        <v>12.931026009744926</v>
      </c>
      <c r="P139" s="509">
        <f t="shared" si="28"/>
        <v>16.264219105455467</v>
      </c>
    </row>
    <row r="140" spans="2:16" s="3" customFormat="1" ht="13.2" x14ac:dyDescent="0.2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2:16" s="3" customFormat="1" ht="13.2" x14ac:dyDescent="0.25">
      <c r="B141" s="722" t="s">
        <v>589</v>
      </c>
      <c r="C141" s="722"/>
      <c r="D141" s="722"/>
      <c r="E141" s="722"/>
      <c r="F141" s="722"/>
      <c r="G141" s="722"/>
      <c r="H141" s="722"/>
      <c r="I141" s="722"/>
      <c r="J141" s="722"/>
      <c r="K141" s="722"/>
      <c r="L141" s="722"/>
      <c r="M141" s="722"/>
      <c r="N141" s="722"/>
      <c r="O141" s="722"/>
      <c r="P141" s="722"/>
    </row>
    <row r="142" spans="2:16" s="3" customFormat="1" ht="13.2" x14ac:dyDescent="0.25">
      <c r="B142" s="118"/>
      <c r="C142" s="187"/>
      <c r="D142" s="187"/>
      <c r="E142" s="187"/>
      <c r="F142" s="187"/>
      <c r="G142" s="187"/>
      <c r="H142" s="187"/>
      <c r="I142" s="187"/>
      <c r="J142" s="300"/>
      <c r="K142" s="300"/>
      <c r="L142" s="300"/>
      <c r="M142" s="300"/>
      <c r="N142" s="300"/>
      <c r="O142" s="336"/>
      <c r="P142" s="300"/>
    </row>
    <row r="143" spans="2:16" s="3" customFormat="1" ht="13.2" x14ac:dyDescent="0.25">
      <c r="B143" s="118"/>
      <c r="C143" s="744" t="s">
        <v>590</v>
      </c>
      <c r="D143" s="745"/>
      <c r="E143" s="745"/>
      <c r="F143" s="745"/>
      <c r="G143" s="745"/>
      <c r="H143" s="745"/>
      <c r="I143" s="745"/>
      <c r="J143" s="745"/>
      <c r="K143" s="745"/>
      <c r="L143" s="745"/>
      <c r="M143" s="745"/>
      <c r="N143" s="745"/>
      <c r="O143" s="745"/>
      <c r="P143" s="745"/>
    </row>
    <row r="144" spans="2:16" s="3" customFormat="1" ht="13.2" x14ac:dyDescent="0.25">
      <c r="B144" s="337"/>
      <c r="C144" s="728" t="s">
        <v>614</v>
      </c>
      <c r="D144" s="729"/>
      <c r="E144" s="729"/>
      <c r="F144" s="729"/>
      <c r="G144" s="729"/>
      <c r="H144" s="729"/>
      <c r="I144" s="730"/>
      <c r="J144" s="724" t="s">
        <v>585</v>
      </c>
      <c r="K144" s="724"/>
      <c r="L144" s="724"/>
      <c r="M144" s="724"/>
      <c r="N144" s="724"/>
      <c r="O144" s="724"/>
      <c r="P144" s="724"/>
    </row>
    <row r="145" spans="2:16" s="3" customFormat="1" ht="13.2" x14ac:dyDescent="0.25">
      <c r="C145" s="431">
        <v>2014</v>
      </c>
      <c r="D145" s="416">
        <v>2015</v>
      </c>
      <c r="E145" s="416">
        <v>2016</v>
      </c>
      <c r="F145" s="416">
        <v>2017</v>
      </c>
      <c r="G145" s="416">
        <v>2018</v>
      </c>
      <c r="H145" s="416">
        <v>2019</v>
      </c>
      <c r="I145" s="416">
        <v>2020</v>
      </c>
      <c r="J145" s="384">
        <v>2014</v>
      </c>
      <c r="K145" s="385">
        <v>2015</v>
      </c>
      <c r="L145" s="385">
        <v>2016</v>
      </c>
      <c r="M145" s="385">
        <v>2017</v>
      </c>
      <c r="N145" s="385">
        <v>2018</v>
      </c>
      <c r="O145" s="385">
        <v>2019</v>
      </c>
      <c r="P145" s="385">
        <v>2020</v>
      </c>
    </row>
    <row r="146" spans="2:16" s="3" customFormat="1" ht="13.2" x14ac:dyDescent="0.25">
      <c r="B146" s="382" t="s">
        <v>327</v>
      </c>
      <c r="C146" s="22">
        <f>[1]ARG!C47</f>
        <v>68.956618334892426</v>
      </c>
      <c r="D146" s="344">
        <f>[1]ARG!D47</f>
        <v>38.346635909265665</v>
      </c>
      <c r="E146" s="344">
        <f>[1]ARG!E47</f>
        <v>52.501671903193653</v>
      </c>
      <c r="F146" s="344">
        <f>[1]ARG!F47</f>
        <v>47.834954352249369</v>
      </c>
      <c r="G146" s="344">
        <f>[1]ARG!G47</f>
        <v>33.849154815212529</v>
      </c>
      <c r="H146" s="344">
        <f>[1]ARG!H47</f>
        <v>27.295700809750393</v>
      </c>
      <c r="I146" s="508">
        <f>[1]ARG!I47</f>
        <v>42.101247920133112</v>
      </c>
      <c r="J146" s="344">
        <f t="shared" ref="J146:P146" si="29">C146/C6*100</f>
        <v>1.1769473456481147E-2</v>
      </c>
      <c r="K146" s="344">
        <f t="shared" si="29"/>
        <v>7.6112232034114043E-3</v>
      </c>
      <c r="L146" s="344">
        <f t="shared" si="29"/>
        <v>9.2835768012880238E-3</v>
      </c>
      <c r="M146" s="344">
        <f t="shared" si="29"/>
        <v>7.6591207161611297E-3</v>
      </c>
      <c r="N146" s="344">
        <f t="shared" si="29"/>
        <v>7.627023491832371E-3</v>
      </c>
      <c r="O146" s="344">
        <f t="shared" si="29"/>
        <v>6.4927700798087483E-3</v>
      </c>
      <c r="P146" s="508">
        <f t="shared" si="29"/>
        <v>1.0860556436783235E-2</v>
      </c>
    </row>
    <row r="147" spans="2:16" s="3" customFormat="1" ht="13.2" x14ac:dyDescent="0.25">
      <c r="B147" s="311" t="s">
        <v>640</v>
      </c>
      <c r="C147" s="23" t="str">
        <f>IF([1]BA!C47=0,"nav",0)</f>
        <v>nav</v>
      </c>
      <c r="D147" s="24" t="str">
        <f>IF([1]BA!D47=0,"nav",0)</f>
        <v>nav</v>
      </c>
      <c r="E147" s="24" t="str">
        <f>IF([1]BA!E47=0,"nav",0)</f>
        <v>nav</v>
      </c>
      <c r="F147" s="24" t="str">
        <f>IF([1]BA!F47=0,"nav",0)</f>
        <v>nav</v>
      </c>
      <c r="G147" s="24" t="str">
        <f>IF([1]BA!G47=0,"nav",0)</f>
        <v>nav</v>
      </c>
      <c r="H147" s="24" t="str">
        <f>IF([1]BA!H47=0,"nav",0)</f>
        <v>nav</v>
      </c>
      <c r="I147" s="507" t="str">
        <f>IF([1]BA!I47=0,"nav",0)</f>
        <v>nav</v>
      </c>
      <c r="J147" s="24" t="str">
        <f t="shared" ref="J147:P152" si="30">IF(ISNUMBER(C147/C7*100),C147/C7*100,"nav")</f>
        <v>nav</v>
      </c>
      <c r="K147" s="24" t="str">
        <f t="shared" si="30"/>
        <v>nav</v>
      </c>
      <c r="L147" s="24" t="str">
        <f t="shared" si="30"/>
        <v>nav</v>
      </c>
      <c r="M147" s="24" t="str">
        <f t="shared" si="30"/>
        <v>nav</v>
      </c>
      <c r="N147" s="24" t="str">
        <f t="shared" si="30"/>
        <v>nav</v>
      </c>
      <c r="O147" s="24" t="str">
        <f t="shared" si="30"/>
        <v>nav</v>
      </c>
      <c r="P147" s="507" t="str">
        <f t="shared" si="30"/>
        <v>nav</v>
      </c>
    </row>
    <row r="148" spans="2:16" s="3" customFormat="1" ht="13.2" x14ac:dyDescent="0.25">
      <c r="B148" s="311" t="s">
        <v>328</v>
      </c>
      <c r="C148" s="23" t="str">
        <f>IF([1]BO!C47=0,"nav",0)</f>
        <v>nav</v>
      </c>
      <c r="D148" s="24" t="str">
        <f>IF([1]BO!D47=0,"nav",0)</f>
        <v>nav</v>
      </c>
      <c r="E148" s="24" t="str">
        <f>IF([1]BO!E47=0,"nav",0)</f>
        <v>nav</v>
      </c>
      <c r="F148" s="24" t="str">
        <f>IF([1]BO!F47=0,"nav",0)</f>
        <v>nav</v>
      </c>
      <c r="G148" s="24" t="str">
        <f>IF([1]BO!G47=0,"nav",0)</f>
        <v>nav</v>
      </c>
      <c r="H148" s="24" t="str">
        <f>IF([1]BO!H47=0,"nav",0)</f>
        <v>nav</v>
      </c>
      <c r="I148" s="507" t="str">
        <f>IF([1]BO!I47=0,"nav",0)</f>
        <v>nav</v>
      </c>
      <c r="J148" s="24" t="str">
        <f t="shared" si="30"/>
        <v>nav</v>
      </c>
      <c r="K148" s="24" t="str">
        <f t="shared" si="30"/>
        <v>nav</v>
      </c>
      <c r="L148" s="24" t="str">
        <f t="shared" si="30"/>
        <v>nav</v>
      </c>
      <c r="M148" s="24" t="str">
        <f t="shared" si="30"/>
        <v>nav</v>
      </c>
      <c r="N148" s="24" t="str">
        <f t="shared" si="30"/>
        <v>nav</v>
      </c>
      <c r="O148" s="24" t="str">
        <f t="shared" si="30"/>
        <v>nav</v>
      </c>
      <c r="P148" s="507" t="str">
        <f t="shared" si="30"/>
        <v>nav</v>
      </c>
    </row>
    <row r="149" spans="2:16" s="3" customFormat="1" ht="13.2" x14ac:dyDescent="0.25">
      <c r="B149" s="311" t="s">
        <v>329</v>
      </c>
      <c r="C149" s="23" t="str">
        <f>IF([1]BR!$C$47=0,"nav",0)</f>
        <v>nav</v>
      </c>
      <c r="D149" s="24" t="str">
        <f>IF([1]BR!$C$47=0,"nav",0)</f>
        <v>nav</v>
      </c>
      <c r="E149" s="24" t="str">
        <f>IF([1]BR!$C$47=0,"nav",0)</f>
        <v>nav</v>
      </c>
      <c r="F149" s="24" t="str">
        <f>IF([1]BR!$C$47=0,"nav",0)</f>
        <v>nav</v>
      </c>
      <c r="G149" s="24" t="str">
        <f>IF([1]BR!$C$47=0,"nav",0)</f>
        <v>nav</v>
      </c>
      <c r="H149" s="24" t="str">
        <f>IF([1]BR!$C$47=0,"nav",0)</f>
        <v>nav</v>
      </c>
      <c r="I149" s="507" t="str">
        <f>IF([1]BR!$C$47=0,"nav",0)</f>
        <v>nav</v>
      </c>
      <c r="J149" s="24" t="str">
        <f t="shared" si="30"/>
        <v>nav</v>
      </c>
      <c r="K149" s="24" t="str">
        <f t="shared" si="30"/>
        <v>nav</v>
      </c>
      <c r="L149" s="24" t="str">
        <f t="shared" si="30"/>
        <v>nav</v>
      </c>
      <c r="M149" s="24" t="str">
        <f t="shared" si="30"/>
        <v>nav</v>
      </c>
      <c r="N149" s="24" t="str">
        <f t="shared" si="30"/>
        <v>nav</v>
      </c>
      <c r="O149" s="24" t="str">
        <f t="shared" si="30"/>
        <v>nav</v>
      </c>
      <c r="P149" s="507" t="str">
        <f t="shared" si="30"/>
        <v>nav</v>
      </c>
    </row>
    <row r="150" spans="2:16" s="3" customFormat="1" ht="13.2" x14ac:dyDescent="0.25">
      <c r="B150" s="311" t="s">
        <v>330</v>
      </c>
      <c r="C150" s="23">
        <f>[1]CL!C47</f>
        <v>73.032915143732097</v>
      </c>
      <c r="D150" s="24">
        <f>[1]CL!D47</f>
        <v>96.25934769700568</v>
      </c>
      <c r="E150" s="24">
        <f>[1]CL!E47</f>
        <v>26.994717439194357</v>
      </c>
      <c r="F150" s="24">
        <f>[1]CL!F47</f>
        <v>46.060661226878189</v>
      </c>
      <c r="G150" s="24">
        <f>[1]CL!G47</f>
        <v>43.895728517011889</v>
      </c>
      <c r="H150" s="24">
        <f>[1]CL!H47</f>
        <v>48.41427976686095</v>
      </c>
      <c r="I150" s="507">
        <f>[1]CL!I47</f>
        <v>89.168018634271107</v>
      </c>
      <c r="J150" s="24">
        <f t="shared" si="30"/>
        <v>2.9851207957543376E-2</v>
      </c>
      <c r="K150" s="24">
        <f t="shared" si="30"/>
        <v>4.2674182473256557E-2</v>
      </c>
      <c r="L150" s="24">
        <f t="shared" si="30"/>
        <v>1.0624974963951568E-2</v>
      </c>
      <c r="M150" s="24">
        <f t="shared" si="30"/>
        <v>1.576438069877056E-2</v>
      </c>
      <c r="N150" s="24">
        <f t="shared" si="30"/>
        <v>1.5966155523856319E-2</v>
      </c>
      <c r="O150" s="24">
        <f t="shared" si="30"/>
        <v>1.8166757000834758E-2</v>
      </c>
      <c r="P150" s="507">
        <f t="shared" si="30"/>
        <v>4.4470068995756014E-2</v>
      </c>
    </row>
    <row r="151" spans="2:16" s="3" customFormat="1" ht="13.2" x14ac:dyDescent="0.25">
      <c r="B151" s="311" t="s">
        <v>331</v>
      </c>
      <c r="C151" s="23">
        <f>[1]CO!C47</f>
        <v>30.752866359312176</v>
      </c>
      <c r="D151" s="24">
        <f>[1]CO!D47</f>
        <v>20.288381181595632</v>
      </c>
      <c r="E151" s="24">
        <f>[1]CO!E47</f>
        <v>29.493507569875128</v>
      </c>
      <c r="F151" s="24">
        <f>[1]CO!F47</f>
        <v>23.937279999999998</v>
      </c>
      <c r="G151" s="24">
        <f>[1]CO!G47</f>
        <v>18.001189396107392</v>
      </c>
      <c r="H151" s="24">
        <f>[1]CO!H47</f>
        <v>18.239885040004395</v>
      </c>
      <c r="I151" s="507">
        <f>[1]CO!I47</f>
        <v>19.298167804806994</v>
      </c>
      <c r="J151" s="24">
        <f t="shared" si="30"/>
        <v>9.6440835401093074E-3</v>
      </c>
      <c r="K151" s="24">
        <f t="shared" si="30"/>
        <v>7.9406341656186648E-3</v>
      </c>
      <c r="L151" s="24">
        <f t="shared" si="30"/>
        <v>1.0245810065502649E-2</v>
      </c>
      <c r="M151" s="24">
        <f t="shared" si="30"/>
        <v>7.7600319314785563E-3</v>
      </c>
      <c r="N151" s="24">
        <f t="shared" si="30"/>
        <v>5.9334137216498981E-3</v>
      </c>
      <c r="O151" s="24">
        <f t="shared" si="30"/>
        <v>5.6299325849216699E-3</v>
      </c>
      <c r="P151" s="507">
        <f t="shared" si="30"/>
        <v>6.6047948043695985E-3</v>
      </c>
    </row>
    <row r="152" spans="2:16" s="3" customFormat="1" ht="13.2" x14ac:dyDescent="0.25">
      <c r="B152" s="311" t="s">
        <v>332</v>
      </c>
      <c r="C152" s="23" t="str">
        <f>[1]CR!C47</f>
        <v>nav</v>
      </c>
      <c r="D152" s="24" t="str">
        <f>[1]CR!D47</f>
        <v>nav</v>
      </c>
      <c r="E152" s="24" t="str">
        <f>[1]CR!E47</f>
        <v>nav</v>
      </c>
      <c r="F152" s="24" t="str">
        <f>[1]CR!F47</f>
        <v>nav</v>
      </c>
      <c r="G152" s="24" t="str">
        <f>[1]CR!G47</f>
        <v>nav</v>
      </c>
      <c r="H152" s="24" t="str">
        <f>[1]CR!H47</f>
        <v>nav</v>
      </c>
      <c r="I152" s="507" t="str">
        <f>[1]CR!I47</f>
        <v>nav</v>
      </c>
      <c r="J152" s="24" t="str">
        <f t="shared" si="30"/>
        <v>nav</v>
      </c>
      <c r="K152" s="24" t="str">
        <f t="shared" si="30"/>
        <v>nav</v>
      </c>
      <c r="L152" s="24" t="str">
        <f t="shared" si="30"/>
        <v>nav</v>
      </c>
      <c r="M152" s="24" t="str">
        <f t="shared" si="30"/>
        <v>nav</v>
      </c>
      <c r="N152" s="24" t="str">
        <f t="shared" si="30"/>
        <v>nav</v>
      </c>
      <c r="O152" s="24" t="str">
        <f t="shared" si="30"/>
        <v>nav</v>
      </c>
      <c r="P152" s="507" t="str">
        <f t="shared" si="30"/>
        <v>nav</v>
      </c>
    </row>
    <row r="153" spans="2:16" s="3" customFormat="1" ht="13.2" x14ac:dyDescent="0.25">
      <c r="B153" s="311" t="s">
        <v>477</v>
      </c>
      <c r="C153" s="23">
        <f>[1]CW!C60</f>
        <v>7.6536312849162007</v>
      </c>
      <c r="D153" s="24">
        <f>[1]CW!D60</f>
        <v>10.377653631284916</v>
      </c>
      <c r="E153" s="24">
        <f>[1]CW!E60</f>
        <v>36.424581005599997</v>
      </c>
      <c r="F153" s="24">
        <f>[1]CW!F60</f>
        <v>27.430167597800001</v>
      </c>
      <c r="G153" s="24">
        <f>[1]CW!G60</f>
        <v>25.307262569799999</v>
      </c>
      <c r="H153" s="24">
        <f>[1]CW!H60</f>
        <v>25.75418994413408</v>
      </c>
      <c r="I153" s="507">
        <f>[1]CW!I60</f>
        <v>22.513966480446925</v>
      </c>
      <c r="J153" s="24">
        <f t="shared" ref="J153:J162" si="31">IF(ISNUMBER(C153/C14*100),C153/C14*100,"nav")</f>
        <v>0.61465076171829425</v>
      </c>
      <c r="K153" s="24">
        <f t="shared" ref="K153:K162" si="32">IF(ISNUMBER(D153/D14*100),D153/D14*100,"nav")</f>
        <v>0.82802630106797392</v>
      </c>
      <c r="L153" s="24">
        <f t="shared" ref="L153:L162" si="33">IF(ISNUMBER(E153/E14*100),E153/E14*100,"nav")</f>
        <v>2.8828318959715071</v>
      </c>
      <c r="M153" s="24">
        <f t="shared" ref="M153:M162" si="34">IF(ISNUMBER(F153/F14*100),F153/F14*100,"nav")</f>
        <v>2.3019610270057069</v>
      </c>
      <c r="N153" s="24">
        <f t="shared" ref="N153:N162" si="35">IF(ISNUMBER(G153/G14*100),G153/G14*100,"nav")</f>
        <v>2.1349133262864854</v>
      </c>
      <c r="O153" s="24">
        <f t="shared" ref="O153:O162" si="36">IF(ISNUMBER(H153/H14*100),H153/H14*100,"nav")</f>
        <v>2.0006362109946463</v>
      </c>
      <c r="P153" s="507">
        <f t="shared" ref="P153:P162" si="37">IF(ISNUMBER(I153/I14*100),I153/I14*100,"nav")</f>
        <v>2.2335727375986552</v>
      </c>
    </row>
    <row r="154" spans="2:16" s="3" customFormat="1" ht="13.2" x14ac:dyDescent="0.25">
      <c r="B154" s="311" t="s">
        <v>727</v>
      </c>
      <c r="C154" s="34">
        <f>[1]EC!C47</f>
        <v>775.69775403999995</v>
      </c>
      <c r="D154" s="35">
        <f>[1]EC!D47</f>
        <v>828.46987810999997</v>
      </c>
      <c r="E154" s="35">
        <f>[1]EC!E47</f>
        <v>781.27948203999995</v>
      </c>
      <c r="F154" s="35">
        <f>[1]EC!F47</f>
        <v>810.54596834999995</v>
      </c>
      <c r="G154" s="35">
        <f>[1]EC!G47</f>
        <v>874.32119233999993</v>
      </c>
      <c r="H154" s="35">
        <f>[1]EC!H47</f>
        <v>1038.29042011</v>
      </c>
      <c r="I154" s="499">
        <f>[1]EC!I47</f>
        <v>1301.0137953200001</v>
      </c>
      <c r="J154" s="24">
        <f t="shared" si="31"/>
        <v>0.7625339025206157</v>
      </c>
      <c r="K154" s="24">
        <f t="shared" si="32"/>
        <v>0.8343908826917571</v>
      </c>
      <c r="L154" s="24">
        <f t="shared" si="33"/>
        <v>0.78176652258356949</v>
      </c>
      <c r="M154" s="24">
        <f t="shared" si="34"/>
        <v>0.77716025195055682</v>
      </c>
      <c r="N154" s="24">
        <f t="shared" si="35"/>
        <v>0.81285315544028969</v>
      </c>
      <c r="O154" s="24">
        <f t="shared" si="36"/>
        <v>0.96041951018245553</v>
      </c>
      <c r="P154" s="507">
        <f t="shared" si="37"/>
        <v>1.3167088329377348</v>
      </c>
    </row>
    <row r="155" spans="2:16" s="3" customFormat="1" ht="13.2" x14ac:dyDescent="0.25">
      <c r="B155" s="311" t="s">
        <v>333</v>
      </c>
      <c r="C155" s="34" t="str">
        <f>[1]SV!C47</f>
        <v>nav</v>
      </c>
      <c r="D155" s="35" t="str">
        <f>[1]SV!D47</f>
        <v>nav</v>
      </c>
      <c r="E155" s="35" t="str">
        <f>[1]SV!E47</f>
        <v>nav</v>
      </c>
      <c r="F155" s="35" t="str">
        <f>[1]SV!F47</f>
        <v>nav</v>
      </c>
      <c r="G155" s="35" t="str">
        <f>[1]SV!G47</f>
        <v>nav</v>
      </c>
      <c r="H155" s="35" t="str">
        <f>[1]SV!H47</f>
        <v>nav</v>
      </c>
      <c r="I155" s="499" t="str">
        <f>[1]SV!I47</f>
        <v>nav</v>
      </c>
      <c r="J155" s="24" t="str">
        <f t="shared" si="31"/>
        <v>nav</v>
      </c>
      <c r="K155" s="24" t="str">
        <f t="shared" si="32"/>
        <v>nav</v>
      </c>
      <c r="L155" s="24" t="str">
        <f t="shared" si="33"/>
        <v>nav</v>
      </c>
      <c r="M155" s="24" t="str">
        <f t="shared" si="34"/>
        <v>nav</v>
      </c>
      <c r="N155" s="24" t="str">
        <f t="shared" si="35"/>
        <v>nav</v>
      </c>
      <c r="O155" s="24" t="str">
        <f t="shared" si="36"/>
        <v>nav</v>
      </c>
      <c r="P155" s="507" t="str">
        <f t="shared" si="37"/>
        <v>nav</v>
      </c>
    </row>
    <row r="156" spans="2:16" s="3" customFormat="1" ht="13.2" x14ac:dyDescent="0.25">
      <c r="B156" s="311" t="s">
        <v>334</v>
      </c>
      <c r="C156" s="34" t="str">
        <f>[1]GT!C47</f>
        <v>nav</v>
      </c>
      <c r="D156" s="35" t="str">
        <f>[1]GT!D47</f>
        <v>nav</v>
      </c>
      <c r="E156" s="35" t="str">
        <f>[1]GT!E47</f>
        <v>nav</v>
      </c>
      <c r="F156" s="35" t="str">
        <f>[1]GT!F47</f>
        <v>nav</v>
      </c>
      <c r="G156" s="35" t="str">
        <f>[1]GT!G47</f>
        <v>nav</v>
      </c>
      <c r="H156" s="35" t="str">
        <f>[1]GT!H47</f>
        <v>nav</v>
      </c>
      <c r="I156" s="499">
        <f>[1]GT!I47</f>
        <v>0</v>
      </c>
      <c r="J156" s="24" t="str">
        <f t="shared" si="31"/>
        <v>nav</v>
      </c>
      <c r="K156" s="24" t="str">
        <f t="shared" si="32"/>
        <v>nav</v>
      </c>
      <c r="L156" s="24" t="str">
        <f t="shared" si="33"/>
        <v>nav</v>
      </c>
      <c r="M156" s="24" t="str">
        <f t="shared" si="34"/>
        <v>nav</v>
      </c>
      <c r="N156" s="24" t="str">
        <f t="shared" si="35"/>
        <v>nav</v>
      </c>
      <c r="O156" s="24" t="str">
        <f t="shared" si="36"/>
        <v>nav</v>
      </c>
      <c r="P156" s="507">
        <f t="shared" si="37"/>
        <v>0</v>
      </c>
    </row>
    <row r="157" spans="2:16" s="3" customFormat="1" ht="13.2" x14ac:dyDescent="0.25">
      <c r="B157" s="311" t="s">
        <v>335</v>
      </c>
      <c r="C157" s="23">
        <f>[1]HN!C47</f>
        <v>14.397335444119205</v>
      </c>
      <c r="D157" s="24">
        <f>[1]HN!D47</f>
        <v>11.596547428722328</v>
      </c>
      <c r="E157" s="24">
        <f>[1]HN!E47</f>
        <v>17.001084760796253</v>
      </c>
      <c r="F157" s="24">
        <f>[1]HN!F47</f>
        <v>35.021016506195032</v>
      </c>
      <c r="G157" s="24">
        <f>[1]HN!G47</f>
        <v>42.298269905821101</v>
      </c>
      <c r="H157" s="24">
        <f>[1]HN!H47</f>
        <v>58.415473223615756</v>
      </c>
      <c r="I157" s="24">
        <f>[1]HN!I47</f>
        <v>129.82873097334982</v>
      </c>
      <c r="J157" s="24">
        <f t="shared" si="31"/>
        <v>7.3002731231316342E-2</v>
      </c>
      <c r="K157" s="24">
        <f t="shared" si="32"/>
        <v>5.5661782975083687E-2</v>
      </c>
      <c r="L157" s="24">
        <f t="shared" si="33"/>
        <v>7.8830537721766264E-2</v>
      </c>
      <c r="M157" s="24">
        <f t="shared" si="34"/>
        <v>0.15242821608272314</v>
      </c>
      <c r="N157" s="24">
        <f t="shared" si="35"/>
        <v>0.17697696129343912</v>
      </c>
      <c r="O157" s="24">
        <f t="shared" si="36"/>
        <v>0.23445413914740137</v>
      </c>
      <c r="P157" s="507">
        <f t="shared" si="37"/>
        <v>0.54867492205330204</v>
      </c>
    </row>
    <row r="158" spans="2:16" s="3" customFormat="1" ht="13.2" x14ac:dyDescent="0.25">
      <c r="B158" s="311" t="s">
        <v>336</v>
      </c>
      <c r="C158" s="23" t="str">
        <f>[1]JM!C47</f>
        <v>nav</v>
      </c>
      <c r="D158" s="24" t="str">
        <f>[1]JM!D47</f>
        <v>nav</v>
      </c>
      <c r="E158" s="24" t="str">
        <f>[1]JM!E47</f>
        <v>nav</v>
      </c>
      <c r="F158" s="24" t="str">
        <f>[1]JM!F47</f>
        <v>nav</v>
      </c>
      <c r="G158" s="24" t="str">
        <f>[1]JM!G47</f>
        <v>nav</v>
      </c>
      <c r="H158" s="24" t="str">
        <f>[1]JM!H47</f>
        <v>nav</v>
      </c>
      <c r="I158" s="507" t="str">
        <f>[1]JM!I47</f>
        <v>nav</v>
      </c>
      <c r="J158" s="24" t="str">
        <f t="shared" si="31"/>
        <v>nav</v>
      </c>
      <c r="K158" s="24" t="str">
        <f t="shared" si="32"/>
        <v>nav</v>
      </c>
      <c r="L158" s="24" t="str">
        <f t="shared" si="33"/>
        <v>nav</v>
      </c>
      <c r="M158" s="24" t="str">
        <f t="shared" si="34"/>
        <v>nav</v>
      </c>
      <c r="N158" s="24" t="str">
        <f t="shared" si="35"/>
        <v>nav</v>
      </c>
      <c r="O158" s="24" t="str">
        <f t="shared" si="36"/>
        <v>nav</v>
      </c>
      <c r="P158" s="507" t="str">
        <f t="shared" si="37"/>
        <v>nav</v>
      </c>
    </row>
    <row r="159" spans="2:16" s="3" customFormat="1" ht="13.2" x14ac:dyDescent="0.25">
      <c r="B159" s="496" t="s">
        <v>337</v>
      </c>
      <c r="C159" s="23">
        <f>[1]RD!C47</f>
        <v>847.41443317580354</v>
      </c>
      <c r="D159" s="24">
        <f>[1]RD!D47</f>
        <v>943.88406711371022</v>
      </c>
      <c r="E159" s="24">
        <f>[1]RD!E47</f>
        <v>1001.5180839863483</v>
      </c>
      <c r="F159" s="24">
        <f>[1]RD!F47</f>
        <v>1223.934600211649</v>
      </c>
      <c r="G159" s="24">
        <f>[1]RD!G47</f>
        <v>1255.1381200470889</v>
      </c>
      <c r="H159" s="24">
        <f>[1]RD!H47</f>
        <v>1007.7820138750373</v>
      </c>
      <c r="I159" s="507">
        <f>[1]RD!I47</f>
        <v>1307.9319532429004</v>
      </c>
      <c r="J159" s="24">
        <f t="shared" si="31"/>
        <v>1.280341840563209</v>
      </c>
      <c r="K159" s="24">
        <f t="shared" si="32"/>
        <v>1.3388077386134198</v>
      </c>
      <c r="L159" s="24">
        <f t="shared" si="33"/>
        <v>1.3387999000065409</v>
      </c>
      <c r="M159" s="24">
        <f t="shared" si="34"/>
        <v>1.5511548695903237</v>
      </c>
      <c r="N159" s="24">
        <f t="shared" si="35"/>
        <v>1.4875761914894048</v>
      </c>
      <c r="O159" s="24">
        <f t="shared" si="36"/>
        <v>1.1685913761429072</v>
      </c>
      <c r="P159" s="507">
        <f t="shared" si="37"/>
        <v>1.7054930178947219</v>
      </c>
    </row>
    <row r="160" spans="2:16" s="3" customFormat="1" ht="13.2" x14ac:dyDescent="0.25">
      <c r="B160" s="496" t="s">
        <v>338</v>
      </c>
      <c r="C160" s="23">
        <f>[1]PY!C47</f>
        <v>11352.354936271333</v>
      </c>
      <c r="D160" s="24">
        <f>[1]PY!D47</f>
        <v>10528.560800839001</v>
      </c>
      <c r="E160" s="24">
        <f>[1]PY!E47</f>
        <v>11120.971643491424</v>
      </c>
      <c r="F160" s="24">
        <f>[1]PY!F47</f>
        <v>12414.634189969716</v>
      </c>
      <c r="G160" s="24">
        <f>[1]PY!G47</f>
        <v>12351.11684511806</v>
      </c>
      <c r="H160" s="24">
        <f>[1]PY!H47</f>
        <v>12651.081334048231</v>
      </c>
      <c r="I160" s="507">
        <f>[1]PY!I47</f>
        <v>14179.996836894004</v>
      </c>
      <c r="J160" s="24">
        <f t="shared" si="31"/>
        <v>29.239695344030309</v>
      </c>
      <c r="K160" s="24">
        <f t="shared" si="32"/>
        <v>32.480566360539441</v>
      </c>
      <c r="L160" s="24">
        <f t="shared" si="33"/>
        <v>31.369390456394118</v>
      </c>
      <c r="M160" s="24">
        <f t="shared" si="34"/>
        <v>31.663917733655015</v>
      </c>
      <c r="N160" s="24">
        <f t="shared" si="35"/>
        <v>31.802477751405871</v>
      </c>
      <c r="O160" s="24">
        <f t="shared" si="36"/>
        <v>34.294382093119701</v>
      </c>
      <c r="P160" s="507">
        <f t="shared" si="37"/>
        <v>40.462530614189255</v>
      </c>
    </row>
    <row r="161" spans="2:16" s="3" customFormat="1" ht="13.2" x14ac:dyDescent="0.25">
      <c r="B161" s="311" t="s">
        <v>339</v>
      </c>
      <c r="C161" s="23" t="str">
        <f>[1]PE!C47</f>
        <v>nav</v>
      </c>
      <c r="D161" s="24" t="str">
        <f>[1]PE!D47</f>
        <v>nav</v>
      </c>
      <c r="E161" s="24" t="str">
        <f>[1]PE!E47</f>
        <v>nav</v>
      </c>
      <c r="F161" s="24" t="str">
        <f>[1]PE!F47</f>
        <v>nav</v>
      </c>
      <c r="G161" s="24" t="str">
        <f>[1]PE!G47</f>
        <v>nav</v>
      </c>
      <c r="H161" s="24" t="str">
        <f>[1]PE!H47</f>
        <v>nav</v>
      </c>
      <c r="I161" s="507" t="str">
        <f>[1]PE!I47</f>
        <v>nav</v>
      </c>
      <c r="J161" s="24" t="str">
        <f t="shared" si="31"/>
        <v>nav</v>
      </c>
      <c r="K161" s="24" t="str">
        <f t="shared" si="32"/>
        <v>nav</v>
      </c>
      <c r="L161" s="24" t="str">
        <f t="shared" si="33"/>
        <v>nav</v>
      </c>
      <c r="M161" s="24" t="str">
        <f t="shared" si="34"/>
        <v>nav</v>
      </c>
      <c r="N161" s="24" t="str">
        <f t="shared" si="35"/>
        <v>nav</v>
      </c>
      <c r="O161" s="24" t="str">
        <f t="shared" si="36"/>
        <v>nav</v>
      </c>
      <c r="P161" s="507" t="str">
        <f t="shared" si="37"/>
        <v>nav</v>
      </c>
    </row>
    <row r="162" spans="2:16" s="3" customFormat="1" ht="13.2" x14ac:dyDescent="0.25">
      <c r="B162" s="383" t="s">
        <v>340</v>
      </c>
      <c r="C162" s="25">
        <f>[1]TT!C47</f>
        <v>3.3</v>
      </c>
      <c r="D162" s="26">
        <f>[1]TT!D47</f>
        <v>1.6</v>
      </c>
      <c r="E162" s="26">
        <f>[1]TT!E47</f>
        <v>4.5</v>
      </c>
      <c r="F162" s="26">
        <f>[1]TT!F47</f>
        <v>4.7</v>
      </c>
      <c r="G162" s="26">
        <f>[1]TT!G47</f>
        <v>13.5</v>
      </c>
      <c r="H162" s="26">
        <f>[1]TT!H47</f>
        <v>1.1000000000000001</v>
      </c>
      <c r="I162" s="509">
        <f>[1]TT!I47</f>
        <v>1.3</v>
      </c>
      <c r="J162" s="26">
        <f t="shared" si="31"/>
        <v>1.1893109154480976E-2</v>
      </c>
      <c r="K162" s="26">
        <f t="shared" si="32"/>
        <v>6.327654385690819E-3</v>
      </c>
      <c r="L162" s="26">
        <f t="shared" si="33"/>
        <v>2.0035837076415163E-2</v>
      </c>
      <c r="M162" s="26">
        <f t="shared" si="34"/>
        <v>2.0199441680278919E-2</v>
      </c>
      <c r="N162" s="26">
        <f t="shared" si="35"/>
        <v>5.655568241918154E-2</v>
      </c>
      <c r="O162" s="26">
        <f t="shared" si="36"/>
        <v>4.6058118093188537E-3</v>
      </c>
      <c r="P162" s="509">
        <f t="shared" si="37"/>
        <v>6.0762378472546796E-3</v>
      </c>
    </row>
    <row r="163" spans="2:16" s="3" customFormat="1" ht="13.2" x14ac:dyDescent="0.2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2:16" s="3" customFormat="1" ht="13.2" x14ac:dyDescent="0.25">
      <c r="B164" s="722" t="s">
        <v>591</v>
      </c>
      <c r="C164" s="722"/>
      <c r="D164" s="722"/>
      <c r="E164" s="722"/>
      <c r="F164" s="722"/>
      <c r="G164" s="722"/>
      <c r="H164" s="722"/>
      <c r="I164" s="722"/>
      <c r="J164" s="722"/>
      <c r="K164" s="722"/>
      <c r="L164" s="722"/>
      <c r="M164" s="722"/>
      <c r="N164" s="722"/>
      <c r="O164" s="722"/>
      <c r="P164" s="722"/>
    </row>
    <row r="165" spans="2:16" s="3" customFormat="1" ht="13.2" x14ac:dyDescent="0.25">
      <c r="B165" s="743" t="s">
        <v>592</v>
      </c>
      <c r="C165" s="743"/>
      <c r="D165" s="743"/>
      <c r="E165" s="743"/>
      <c r="F165" s="743"/>
      <c r="G165" s="743"/>
      <c r="H165" s="743"/>
      <c r="I165" s="743"/>
      <c r="J165" s="743"/>
      <c r="K165" s="743"/>
      <c r="L165" s="743"/>
      <c r="M165" s="743"/>
      <c r="N165" s="743"/>
      <c r="O165" s="743"/>
      <c r="P165" s="743"/>
    </row>
    <row r="166" spans="2:16" s="3" customFormat="1" ht="13.2" x14ac:dyDescent="0.25">
      <c r="B166" s="299" t="s">
        <v>414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 s="3" customFormat="1" ht="13.2" x14ac:dyDescent="0.25">
      <c r="B167" s="103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</row>
    <row r="168" spans="2:16" s="3" customFormat="1" ht="13.2" x14ac:dyDescent="0.25">
      <c r="B168" s="103"/>
      <c r="C168" s="744" t="s">
        <v>14</v>
      </c>
      <c r="D168" s="745"/>
      <c r="E168" s="745"/>
      <c r="F168" s="745"/>
      <c r="G168" s="745"/>
      <c r="H168" s="745"/>
      <c r="I168" s="745"/>
      <c r="J168" s="745"/>
      <c r="K168" s="745"/>
      <c r="L168" s="745"/>
      <c r="M168" s="745"/>
      <c r="N168" s="745"/>
      <c r="O168" s="745"/>
      <c r="P168" s="746"/>
    </row>
    <row r="169" spans="2:16" s="3" customFormat="1" ht="13.2" x14ac:dyDescent="0.25">
      <c r="B169" s="337"/>
      <c r="C169" s="723" t="s">
        <v>593</v>
      </c>
      <c r="D169" s="724"/>
      <c r="E169" s="724"/>
      <c r="F169" s="724"/>
      <c r="G169" s="724"/>
      <c r="H169" s="724"/>
      <c r="I169" s="724"/>
      <c r="J169" s="723" t="s">
        <v>594</v>
      </c>
      <c r="K169" s="724"/>
      <c r="L169" s="724"/>
      <c r="M169" s="724"/>
      <c r="N169" s="724"/>
      <c r="O169" s="724"/>
      <c r="P169" s="725"/>
    </row>
    <row r="170" spans="2:16" s="3" customFormat="1" ht="13.2" x14ac:dyDescent="0.25">
      <c r="C170" s="431">
        <v>2014</v>
      </c>
      <c r="D170" s="416">
        <v>2015</v>
      </c>
      <c r="E170" s="416">
        <v>2016</v>
      </c>
      <c r="F170" s="416">
        <v>2017</v>
      </c>
      <c r="G170" s="416">
        <v>2018</v>
      </c>
      <c r="H170" s="416">
        <v>2019</v>
      </c>
      <c r="I170" s="416">
        <v>2020</v>
      </c>
      <c r="J170" s="431">
        <v>2014</v>
      </c>
      <c r="K170" s="416">
        <v>2015</v>
      </c>
      <c r="L170" s="416">
        <v>2016</v>
      </c>
      <c r="M170" s="416">
        <v>2017</v>
      </c>
      <c r="N170" s="416">
        <v>2018</v>
      </c>
      <c r="O170" s="416">
        <v>2019</v>
      </c>
      <c r="P170" s="416">
        <v>2020</v>
      </c>
    </row>
    <row r="171" spans="2:16" s="3" customFormat="1" ht="13.2" x14ac:dyDescent="0.25">
      <c r="B171" s="382" t="s">
        <v>327</v>
      </c>
      <c r="C171" s="678">
        <f>SUM([1]ARG!C103,[1]ARG!C109)</f>
        <v>81</v>
      </c>
      <c r="D171" s="679">
        <f>SUM([1]ARG!D103,[1]ARG!D109)</f>
        <v>78</v>
      </c>
      <c r="E171" s="679">
        <f>SUM([1]ARG!E103,[1]ARG!E109)</f>
        <v>78</v>
      </c>
      <c r="F171" s="679">
        <f>SUM([1]ARG!F103,[1]ARG!F109)</f>
        <v>77</v>
      </c>
      <c r="G171" s="679">
        <f>SUM([1]ARG!G103,[1]ARG!G109)</f>
        <v>78</v>
      </c>
      <c r="H171" s="679">
        <f>SUM([1]ARG!H103,[1]ARG!H109)</f>
        <v>78</v>
      </c>
      <c r="I171" s="679">
        <f>SUM([1]ARG!I103,[1]ARG!I109)</f>
        <v>79</v>
      </c>
      <c r="J171" s="678">
        <f t="shared" ref="J171:P177" si="38">IF(ISNUMBER(C171/J6),C171/J6,"nap")</f>
        <v>1.8983114402559205</v>
      </c>
      <c r="K171" s="679">
        <f t="shared" si="38"/>
        <v>1.8084035399638403</v>
      </c>
      <c r="L171" s="679">
        <f t="shared" si="38"/>
        <v>1.7893861322758275</v>
      </c>
      <c r="M171" s="679">
        <f t="shared" si="38"/>
        <v>1.7482195575773953</v>
      </c>
      <c r="N171" s="679">
        <f t="shared" si="38"/>
        <v>1.7530255760588129</v>
      </c>
      <c r="O171" s="679">
        <f t="shared" si="38"/>
        <v>1.7356972758809819</v>
      </c>
      <c r="P171" s="680">
        <f t="shared" si="38"/>
        <v>1.7409700949820393</v>
      </c>
    </row>
    <row r="172" spans="2:16" s="3" customFormat="1" ht="13.2" x14ac:dyDescent="0.25">
      <c r="B172" s="311" t="s">
        <v>640</v>
      </c>
      <c r="C172" s="681">
        <f>[1]BA!C93</f>
        <v>7</v>
      </c>
      <c r="D172" s="682">
        <f>[1]BA!D93</f>
        <v>7</v>
      </c>
      <c r="E172" s="682">
        <f>[1]BA!E93</f>
        <v>7</v>
      </c>
      <c r="F172" s="682">
        <f>[1]BA!F93</f>
        <v>7</v>
      </c>
      <c r="G172" s="682">
        <f>[1]BA!G93</f>
        <v>7</v>
      </c>
      <c r="H172" s="682">
        <f>[1]BA!H93</f>
        <v>7</v>
      </c>
      <c r="I172" s="682">
        <f>[1]BA!I93</f>
        <v>7</v>
      </c>
      <c r="J172" s="681">
        <f t="shared" si="38"/>
        <v>19.129864451246174</v>
      </c>
      <c r="K172" s="682">
        <f t="shared" si="38"/>
        <v>18.935807612194662</v>
      </c>
      <c r="L172" s="682">
        <f t="shared" si="38"/>
        <v>18.742636821248794</v>
      </c>
      <c r="M172" s="682">
        <f t="shared" si="38"/>
        <v>18.549925800296798</v>
      </c>
      <c r="N172" s="682">
        <f t="shared" si="38"/>
        <v>18.357285219762929</v>
      </c>
      <c r="O172" s="682">
        <f t="shared" si="38"/>
        <v>18.165775678621479</v>
      </c>
      <c r="P172" s="683">
        <f t="shared" si="38"/>
        <v>17.975912277548083</v>
      </c>
    </row>
    <row r="173" spans="2:16" s="3" customFormat="1" ht="13.2" x14ac:dyDescent="0.25">
      <c r="B173" s="311" t="s">
        <v>328</v>
      </c>
      <c r="C173" s="681">
        <f>[1]BO!C91+[1]BO!C97+[1]BO!C103</f>
        <v>52</v>
      </c>
      <c r="D173" s="682">
        <f>[1]BO!D91+[1]BO!D97+[1]BO!D103</f>
        <v>54</v>
      </c>
      <c r="E173" s="682">
        <f>[1]BO!E91+[1]BO!E97+[1]BO!E103</f>
        <v>63</v>
      </c>
      <c r="F173" s="682">
        <f>[1]BO!F91+[1]BO!F97+[1]BO!F103</f>
        <v>65</v>
      </c>
      <c r="G173" s="682">
        <f>[1]BO!G91+[1]BO!G97+[1]BO!G103</f>
        <v>62</v>
      </c>
      <c r="H173" s="682">
        <f>[1]BO!H91+[1]BO!H97+[1]BO!H103</f>
        <v>62</v>
      </c>
      <c r="I173" s="682">
        <f>[1]BO!I91+[1]BO!I97+[1]BO!I103</f>
        <v>65</v>
      </c>
      <c r="J173" s="681">
        <f t="shared" si="38"/>
        <v>5.007819902248527</v>
      </c>
      <c r="K173" s="682">
        <f t="shared" si="38"/>
        <v>5.1103754153377263</v>
      </c>
      <c r="L173" s="682">
        <f t="shared" si="38"/>
        <v>5.8588621790269011</v>
      </c>
      <c r="M173" s="682">
        <f t="shared" si="38"/>
        <v>5.9401823409359658</v>
      </c>
      <c r="N173" s="682">
        <f t="shared" si="38"/>
        <v>5.5679047397967887</v>
      </c>
      <c r="O173" s="682">
        <f t="shared" si="38"/>
        <v>5.4714884096683223</v>
      </c>
      <c r="P173" s="683">
        <f t="shared" si="38"/>
        <v>5.5663047084258261</v>
      </c>
    </row>
    <row r="174" spans="2:16" s="3" customFormat="1" ht="13.2" x14ac:dyDescent="0.25">
      <c r="B174" s="311" t="s">
        <v>329</v>
      </c>
      <c r="C174" s="681">
        <f>[1]BR!C96+[1]BR!C102</f>
        <v>1315</v>
      </c>
      <c r="D174" s="682">
        <f>[1]BR!D96+[1]BR!D102</f>
        <v>1266</v>
      </c>
      <c r="E174" s="682">
        <f>[1]BR!E96+[1]BR!E102</f>
        <v>1232</v>
      </c>
      <c r="F174" s="682">
        <f>[1]BR!F96+[1]BR!F102</f>
        <v>1156</v>
      </c>
      <c r="G174" s="682">
        <f>[1]BR!G96+[1]BR!G102</f>
        <v>1113</v>
      </c>
      <c r="H174" s="682">
        <f>[1]BR!H96+[1]BR!H102</f>
        <v>1072</v>
      </c>
      <c r="I174" s="682">
        <f>[1]BR!I96+[1]BR!I102</f>
        <v>1043</v>
      </c>
      <c r="J174" s="681">
        <f t="shared" si="38"/>
        <v>6.5190166084763046</v>
      </c>
      <c r="K174" s="682">
        <f t="shared" si="38"/>
        <v>6.2218736968190935</v>
      </c>
      <c r="L174" s="682">
        <f t="shared" si="38"/>
        <v>6.0051691150428432</v>
      </c>
      <c r="M174" s="682">
        <f t="shared" si="38"/>
        <v>5.5898138234654882</v>
      </c>
      <c r="N174" s="682">
        <f t="shared" si="38"/>
        <v>5.338260072548537</v>
      </c>
      <c r="O174" s="682">
        <f t="shared" si="38"/>
        <v>5.1011880367147544</v>
      </c>
      <c r="P174" s="683">
        <f t="shared" si="38"/>
        <v>4.9254874338867829</v>
      </c>
    </row>
    <row r="175" spans="2:16" s="3" customFormat="1" ht="13.2" x14ac:dyDescent="0.25">
      <c r="B175" s="311" t="s">
        <v>330</v>
      </c>
      <c r="C175" s="681">
        <f>[1]CL!C96</f>
        <v>22</v>
      </c>
      <c r="D175" s="682">
        <f>[1]CL!D96</f>
        <v>23</v>
      </c>
      <c r="E175" s="682">
        <f>[1]CL!E96</f>
        <v>23</v>
      </c>
      <c r="F175" s="682">
        <f>[1]CL!F96</f>
        <v>20</v>
      </c>
      <c r="G175" s="682">
        <f>[1]CL!G96</f>
        <v>18</v>
      </c>
      <c r="H175" s="682">
        <f>[1]CL!H96</f>
        <v>18</v>
      </c>
      <c r="I175" s="682">
        <f>[1]CL!I96</f>
        <v>18</v>
      </c>
      <c r="J175" s="681">
        <f t="shared" si="38"/>
        <v>1.2368154767442994</v>
      </c>
      <c r="K175" s="682">
        <f t="shared" si="38"/>
        <v>1.27980961774702</v>
      </c>
      <c r="L175" s="682">
        <f t="shared" si="38"/>
        <v>1.2660215717966063</v>
      </c>
      <c r="M175" s="682">
        <f t="shared" si="38"/>
        <v>1.0858239601389681</v>
      </c>
      <c r="N175" s="682">
        <f t="shared" si="38"/>
        <v>0.95992806939000042</v>
      </c>
      <c r="O175" s="682">
        <f t="shared" si="38"/>
        <v>0.94205246855428859</v>
      </c>
      <c r="P175" s="683">
        <f t="shared" si="38"/>
        <v>0.92505464246381108</v>
      </c>
    </row>
    <row r="176" spans="2:16" s="3" customFormat="1" ht="13.2" x14ac:dyDescent="0.25">
      <c r="B176" s="311" t="s">
        <v>331</v>
      </c>
      <c r="C176" s="681">
        <f>[1]CO!C93+[1]CO!C99</f>
        <v>53</v>
      </c>
      <c r="D176" s="682">
        <f>[1]CO!D93+[1]CO!D99</f>
        <v>52</v>
      </c>
      <c r="E176" s="682">
        <f>[1]CO!E93+[1]CO!E99</f>
        <v>51</v>
      </c>
      <c r="F176" s="682">
        <f>[1]CO!F93+[1]CO!F99</f>
        <v>50</v>
      </c>
      <c r="G176" s="682">
        <f>[1]CO!G93+[1]CO!G99</f>
        <v>50</v>
      </c>
      <c r="H176" s="682">
        <f>[1]CO!H93+[1]CO!H99</f>
        <v>49</v>
      </c>
      <c r="I176" s="682">
        <f>[1]CO!I93+[1]CO!I99</f>
        <v>46</v>
      </c>
      <c r="J176" s="681">
        <f t="shared" si="38"/>
        <v>1.1120019482274133</v>
      </c>
      <c r="K176" s="682">
        <f t="shared" si="38"/>
        <v>1.0787619671265962</v>
      </c>
      <c r="L176" s="682">
        <f t="shared" si="38"/>
        <v>1.0462030337918657</v>
      </c>
      <c r="M176" s="682">
        <f t="shared" si="38"/>
        <v>1.014371431859731</v>
      </c>
      <c r="N176" s="682">
        <f t="shared" si="38"/>
        <v>1.0033262271081087</v>
      </c>
      <c r="O176" s="682">
        <f t="shared" si="38"/>
        <v>0.97271479418605578</v>
      </c>
      <c r="P176" s="683">
        <f t="shared" si="38"/>
        <v>0.91319806249546376</v>
      </c>
    </row>
    <row r="177" spans="2:16" s="3" customFormat="1" ht="13.2" x14ac:dyDescent="0.25">
      <c r="B177" s="311" t="s">
        <v>332</v>
      </c>
      <c r="C177" s="681">
        <v>51</v>
      </c>
      <c r="D177" s="682">
        <v>52</v>
      </c>
      <c r="E177" s="682">
        <v>53</v>
      </c>
      <c r="F177" s="682">
        <v>49</v>
      </c>
      <c r="G177" s="682">
        <v>47</v>
      </c>
      <c r="H177" s="682">
        <v>46</v>
      </c>
      <c r="I177" s="682">
        <v>44</v>
      </c>
      <c r="J177" s="681">
        <f t="shared" si="38"/>
        <v>10.684837314971617</v>
      </c>
      <c r="K177" s="682">
        <f t="shared" si="38"/>
        <v>10.761083864644604</v>
      </c>
      <c r="L177" s="682">
        <f t="shared" si="38"/>
        <v>10.837621350686614</v>
      </c>
      <c r="M177" s="682">
        <f t="shared" si="38"/>
        <v>9.9040299497865689</v>
      </c>
      <c r="N177" s="682">
        <f t="shared" si="38"/>
        <v>9.3936086681844557</v>
      </c>
      <c r="O177" s="682">
        <f t="shared" si="38"/>
        <v>9.0944909054332985</v>
      </c>
      <c r="P177" s="683">
        <f t="shared" si="38"/>
        <v>8.6084815726683033</v>
      </c>
    </row>
    <row r="178" spans="2:16" s="3" customFormat="1" ht="13.2" x14ac:dyDescent="0.25">
      <c r="B178" s="311" t="s">
        <v>477</v>
      </c>
      <c r="C178" s="681">
        <f>[1]CW!C109+[1]CW!C115</f>
        <v>42</v>
      </c>
      <c r="D178" s="682">
        <f>[1]CW!D109+[1]CW!D115</f>
        <v>42</v>
      </c>
      <c r="E178" s="682">
        <f>[1]CW!E109+[1]CW!E115</f>
        <v>41</v>
      </c>
      <c r="F178" s="682">
        <f>[1]CW!F109+[1]CW!F115</f>
        <v>42</v>
      </c>
      <c r="G178" s="682">
        <f>[1]CW!G109+[1]CW!G115</f>
        <v>41</v>
      </c>
      <c r="H178" s="682">
        <f>[1]CW!H109+[1]CW!H115</f>
        <v>41</v>
      </c>
      <c r="I178" s="682" t="s">
        <v>10</v>
      </c>
      <c r="J178" s="681">
        <f>IF(ISNUMBER(C178/(J13+J14)),C178/(J13+J14),"nap")</f>
        <v>216.34986864472262</v>
      </c>
      <c r="K178" s="682">
        <f>IF(ISNUMBER(D178/(K13+K14)),D178/(K13+K14),"nap")</f>
        <v>211.68287888715287</v>
      </c>
      <c r="L178" s="682">
        <f t="shared" ref="L178:P178" si="39">IF(ISNUMBER(E178/(L13+L14)),E178/(L13+L14),"nap")</f>
        <v>204.44799042585021</v>
      </c>
      <c r="M178" s="682">
        <f t="shared" si="39"/>
        <v>209.36144758486614</v>
      </c>
      <c r="N178" s="682">
        <f t="shared" si="39"/>
        <v>204.8156659006894</v>
      </c>
      <c r="O178" s="682">
        <f t="shared" si="39"/>
        <v>207.0288830539285</v>
      </c>
      <c r="P178" s="683" t="str">
        <f t="shared" si="39"/>
        <v>nap</v>
      </c>
    </row>
    <row r="179" spans="2:16" s="3" customFormat="1" ht="13.2" x14ac:dyDescent="0.25">
      <c r="B179" s="311" t="s">
        <v>727</v>
      </c>
      <c r="C179" s="681">
        <f>[1]EC!C93+[1]EC!C99+[1]EC!C105</f>
        <v>23</v>
      </c>
      <c r="D179" s="682">
        <f>[1]EC!D93+[1]EC!D99+[1]EC!D105</f>
        <v>24</v>
      </c>
      <c r="E179" s="682">
        <f>[1]EC!E93+[1]EC!E99+[1]EC!E105</f>
        <v>25</v>
      </c>
      <c r="F179" s="682">
        <f>[1]EC!F93+[1]EC!F99+[1]EC!F105</f>
        <v>25</v>
      </c>
      <c r="G179" s="682">
        <f>[1]EC!G93+[1]EC!G99</f>
        <v>24</v>
      </c>
      <c r="H179" s="682">
        <f>[1]EC!H93+[1]EC!H99</f>
        <v>24</v>
      </c>
      <c r="I179" s="682">
        <f>[1]EC!I93+[1]EC!I99</f>
        <v>534</v>
      </c>
      <c r="J179" s="681">
        <f t="shared" ref="J179:J187" si="40">IF(ISNUMBER(C179/J15),C179/J15,"nap")</f>
        <v>1.4350365803302905</v>
      </c>
      <c r="K179" s="682">
        <f t="shared" ref="K179:K187" si="41">IF(ISNUMBER(D179/K15),D179/K15,"nap")</f>
        <v>1.4743061608060131</v>
      </c>
      <c r="L179" s="682">
        <f t="shared" ref="L179:L187" si="42">IF(ISNUMBER(E179/L15),E179/L15,"nap")</f>
        <v>1.5125179006493543</v>
      </c>
      <c r="M179" s="682">
        <f t="shared" ref="M179:M187" si="43">IF(ISNUMBER(F179/M15),F179/M15,"nap")</f>
        <v>1.490137347151397</v>
      </c>
      <c r="N179" s="682">
        <f t="shared" ref="N179:N187" si="44">IF(ISNUMBER(G179/N15),G179/N15,"nap")</f>
        <v>1.4098234619061001</v>
      </c>
      <c r="O179" s="682">
        <f t="shared" ref="O179:O187" si="45">IF(ISNUMBER(H179/O15),H179/O15,"nap")</f>
        <v>1.3898551921457429</v>
      </c>
      <c r="P179" s="683">
        <f t="shared" ref="P179:P187" si="46">IF(ISNUMBER(I179/P15),I179/P15,"nap")</f>
        <v>30.495739077085858</v>
      </c>
    </row>
    <row r="180" spans="2:16" s="3" customFormat="1" ht="13.2" x14ac:dyDescent="0.25">
      <c r="B180" s="311" t="s">
        <v>333</v>
      </c>
      <c r="C180" s="681">
        <f>IF(ISNUMBER([1]SV!C93),[1]SV!C93,0)+[1]SV!C99+IF(ISNUMBER([1]SV!C105),[1]SV!C105,0)</f>
        <v>9</v>
      </c>
      <c r="D180" s="682">
        <f>IF(ISNUMBER([1]SV!D93),[1]SV!D93,0)+[1]SV!D99+IF(ISNUMBER([1]SV!D105),[1]SV!D105,0)</f>
        <v>23</v>
      </c>
      <c r="E180" s="682">
        <f>IF(ISNUMBER([1]SV!E93),[1]SV!E93,0)+[1]SV!E99+IF(ISNUMBER([1]SV!E105),[1]SV!E105,0)</f>
        <v>23</v>
      </c>
      <c r="F180" s="682">
        <f>IF(ISNUMBER([1]SV!F93),[1]SV!F93,0)+[1]SV!F99+IF(ISNUMBER([1]SV!F105),[1]SV!F105,0)</f>
        <v>23</v>
      </c>
      <c r="G180" s="682">
        <f>IF(ISNUMBER([1]SV!G93),[1]SV!G93,0)+[1]SV!G99+IF(ISNUMBER([1]SV!G105),[1]SV!G105,0)</f>
        <v>24</v>
      </c>
      <c r="H180" s="682">
        <f>IF(ISNUMBER([1]SV!H93),[1]SV!H93,0)+[1]SV!H99+IF(ISNUMBER([1]SV!H105),[1]SV!H105,0)</f>
        <v>26</v>
      </c>
      <c r="I180" s="682">
        <f>IF(ISNUMBER([1]SV!I93),[1]SV!I93,0)+[1]SV!I99+IF(ISNUMBER([1]SV!I105),[1]SV!I105,0)</f>
        <v>25</v>
      </c>
      <c r="J180" s="681">
        <f t="shared" si="40"/>
        <v>1.4059775918415809</v>
      </c>
      <c r="K180" s="682">
        <f t="shared" si="41"/>
        <v>3.6741795117846112</v>
      </c>
      <c r="L180" s="682">
        <f t="shared" si="42"/>
        <v>3.66306141791374</v>
      </c>
      <c r="M180" s="682">
        <f t="shared" si="43"/>
        <v>3.6545096490177156</v>
      </c>
      <c r="N180" s="682">
        <f t="shared" si="44"/>
        <v>3.8062033502201889</v>
      </c>
      <c r="O180" s="682">
        <f t="shared" si="45"/>
        <v>4.1173410528199428</v>
      </c>
      <c r="P180" s="683">
        <f t="shared" si="46"/>
        <v>3.9550441208901947</v>
      </c>
    </row>
    <row r="181" spans="2:16" s="3" customFormat="1" ht="13.2" x14ac:dyDescent="0.25">
      <c r="B181" s="311" t="s">
        <v>334</v>
      </c>
      <c r="C181" s="681">
        <f>[1]GT!C100</f>
        <v>18</v>
      </c>
      <c r="D181" s="682">
        <f>[1]GT!D100</f>
        <v>17</v>
      </c>
      <c r="E181" s="682">
        <f>[1]GT!E100</f>
        <v>18</v>
      </c>
      <c r="F181" s="682">
        <f>[1]GT!F100</f>
        <v>18</v>
      </c>
      <c r="G181" s="682">
        <f>[1]GT!G100</f>
        <v>17</v>
      </c>
      <c r="H181" s="682">
        <f>[1]GT!H100</f>
        <v>16</v>
      </c>
      <c r="I181" s="682">
        <f>[1]GT!I100</f>
        <v>17</v>
      </c>
      <c r="J181" s="681">
        <f t="shared" si="40"/>
        <v>1.138759416512328</v>
      </c>
      <c r="K181" s="682">
        <f t="shared" si="41"/>
        <v>1.0920243105167273</v>
      </c>
      <c r="L181" s="682">
        <f t="shared" si="42"/>
        <v>1.1372474441943201</v>
      </c>
      <c r="M181" s="682">
        <f t="shared" si="43"/>
        <v>1.1188868219872201</v>
      </c>
      <c r="N181" s="682">
        <f t="shared" si="44"/>
        <v>1.0399493483493862</v>
      </c>
      <c r="O181" s="682">
        <f t="shared" si="45"/>
        <v>0.96362171439625544</v>
      </c>
      <c r="P181" s="683">
        <f t="shared" si="46"/>
        <v>1.0084033812833098</v>
      </c>
    </row>
    <row r="182" spans="2:16" s="3" customFormat="1" ht="13.2" x14ac:dyDescent="0.25">
      <c r="B182" s="311" t="s">
        <v>335</v>
      </c>
      <c r="C182" s="681">
        <f>[1]HN!C96+[1]HN!C102</f>
        <v>27</v>
      </c>
      <c r="D182" s="682">
        <f>[1]HN!D96+[1]HN!D102</f>
        <v>25</v>
      </c>
      <c r="E182" s="682">
        <f>[1]HN!E96+[1]HN!E102</f>
        <v>25</v>
      </c>
      <c r="F182" s="682">
        <f>[1]HN!F96+[1]HN!F102</f>
        <v>25</v>
      </c>
      <c r="G182" s="682">
        <f>[1]HN!G96+[1]HN!G102</f>
        <v>25</v>
      </c>
      <c r="H182" s="682">
        <f>[1]HN!H96+[1]HN!H102</f>
        <v>25</v>
      </c>
      <c r="I182" s="682">
        <f>[1]HN!I96+[1]HN!I102</f>
        <v>25</v>
      </c>
      <c r="J182" s="681">
        <f t="shared" si="40"/>
        <v>3.2020303244131094</v>
      </c>
      <c r="K182" s="682">
        <f t="shared" si="41"/>
        <v>2.9149317964258272</v>
      </c>
      <c r="L182" s="682">
        <f t="shared" si="42"/>
        <v>2.8666404464620499</v>
      </c>
      <c r="M182" s="682">
        <f t="shared" si="43"/>
        <v>2.8196336731931786</v>
      </c>
      <c r="N182" s="682">
        <f t="shared" si="44"/>
        <v>2.7740174430216817</v>
      </c>
      <c r="O182" s="682">
        <f t="shared" si="45"/>
        <v>2.7297642575587178</v>
      </c>
      <c r="P182" s="683">
        <f t="shared" si="46"/>
        <v>2.686900821116891</v>
      </c>
    </row>
    <row r="183" spans="2:16" s="3" customFormat="1" ht="13.2" x14ac:dyDescent="0.25">
      <c r="B183" s="311" t="s">
        <v>336</v>
      </c>
      <c r="C183" s="681">
        <f>[1]JM!C94+[1]JM!C100</f>
        <v>48</v>
      </c>
      <c r="D183" s="682">
        <f>[1]JM!D94+[1]JM!D100</f>
        <v>45</v>
      </c>
      <c r="E183" s="682">
        <f>[1]JM!E94+[1]JM!E100</f>
        <v>43</v>
      </c>
      <c r="F183" s="682">
        <f>[1]JM!F94+[1]JM!F100</f>
        <v>39</v>
      </c>
      <c r="G183" s="682">
        <f>[1]JM!G94+[1]JM!G100</f>
        <v>37</v>
      </c>
      <c r="H183" s="682">
        <f>[1]JM!H94+[1]JM!H100</f>
        <v>36</v>
      </c>
      <c r="I183" s="682">
        <f>[1]JM!I94+[1]JM!I100</f>
        <v>36</v>
      </c>
      <c r="J183" s="681">
        <f t="shared" si="40"/>
        <v>17.6752807884059</v>
      </c>
      <c r="K183" s="682">
        <f t="shared" si="41"/>
        <v>16.547341945305519</v>
      </c>
      <c r="L183" s="682">
        <f t="shared" si="42"/>
        <v>15.799158162065559</v>
      </c>
      <c r="M183" s="682">
        <f t="shared" si="43"/>
        <v>14.307295767021463</v>
      </c>
      <c r="N183" s="682">
        <f t="shared" si="44"/>
        <v>13.548240156837357</v>
      </c>
      <c r="O183" s="682">
        <f t="shared" si="45"/>
        <v>13.167077040567765</v>
      </c>
      <c r="P183" s="683" t="str">
        <f t="shared" si="46"/>
        <v>nap</v>
      </c>
    </row>
    <row r="184" spans="2:16" s="3" customFormat="1" ht="13.2" x14ac:dyDescent="0.25">
      <c r="B184" s="311" t="s">
        <v>337</v>
      </c>
      <c r="C184" s="681">
        <f>[1]RD!C108+[1]RD!C114</f>
        <v>64</v>
      </c>
      <c r="D184" s="682">
        <f>[1]RD!D108+[1]RD!D114</f>
        <v>64</v>
      </c>
      <c r="E184" s="682">
        <f>[1]RD!E108+[1]RD!E114</f>
        <v>59</v>
      </c>
      <c r="F184" s="682">
        <f>[1]RD!F108+[1]RD!F114</f>
        <v>58</v>
      </c>
      <c r="G184" s="682">
        <f>[1]RD!G108+[1]RD!G114</f>
        <v>51</v>
      </c>
      <c r="H184" s="682">
        <f>[1]RD!H108+[1]RD!H114</f>
        <v>49</v>
      </c>
      <c r="I184" s="682">
        <f>[1]RD!I108+[1]RD!I114</f>
        <v>48</v>
      </c>
      <c r="J184" s="681">
        <f t="shared" si="40"/>
        <v>6.4754480352377692</v>
      </c>
      <c r="K184" s="682">
        <f t="shared" si="41"/>
        <v>6.4126695111531857</v>
      </c>
      <c r="L184" s="682">
        <f t="shared" si="42"/>
        <v>5.8560532483974024</v>
      </c>
      <c r="M184" s="682">
        <f t="shared" si="43"/>
        <v>5.703512537697268</v>
      </c>
      <c r="N184" s="682">
        <f t="shared" si="44"/>
        <v>4.9677829534716471</v>
      </c>
      <c r="O184" s="682">
        <f t="shared" si="45"/>
        <v>4.7304968373249716</v>
      </c>
      <c r="P184" s="683">
        <f t="shared" si="46"/>
        <v>4.5939612953018418</v>
      </c>
    </row>
    <row r="185" spans="2:16" s="3" customFormat="1" ht="13.2" x14ac:dyDescent="0.25">
      <c r="B185" s="311" t="s">
        <v>338</v>
      </c>
      <c r="C185" s="681">
        <f>[1]PY!C93+[1]PY!C99+IF(ISNUMBER([1]PY!C105),[1]PY!C105,0)</f>
        <v>28</v>
      </c>
      <c r="D185" s="682">
        <f>[1]PY!D93+[1]PY!D99+IF(ISNUMBER([1]PY!D105),[1]PY!D105,0)</f>
        <v>28</v>
      </c>
      <c r="E185" s="682">
        <f>[1]PY!E93+[1]PY!E99+IF(ISNUMBER([1]PY!E105),[1]PY!E105,0)</f>
        <v>28</v>
      </c>
      <c r="F185" s="682">
        <f>[1]PY!F93+[1]PY!F99+IF(ISNUMBER([1]PY!F105),[1]PY!F105,0)</f>
        <v>28</v>
      </c>
      <c r="G185" s="682">
        <f>[1]PY!G93+[1]PY!G99+IF(ISNUMBER([1]PY!G105),[1]PY!G105,0)</f>
        <v>30</v>
      </c>
      <c r="H185" s="682">
        <f>[1]PY!H93+[1]PY!H99+IF(ISNUMBER([1]PY!H105),[1]PY!H105,0)</f>
        <v>29</v>
      </c>
      <c r="I185" s="682">
        <f>[1]PY!I93+[1]PY!I99+IF(ISNUMBER([1]PY!I105),[1]PY!I105,0)</f>
        <v>30</v>
      </c>
      <c r="J185" s="681">
        <f t="shared" si="40"/>
        <v>4.2059522636435078</v>
      </c>
      <c r="K185" s="682">
        <f t="shared" si="41"/>
        <v>4.1446138701296364</v>
      </c>
      <c r="L185" s="682">
        <f t="shared" si="42"/>
        <v>4.0848862709306655</v>
      </c>
      <c r="M185" s="682">
        <f t="shared" si="43"/>
        <v>4.0266645728010886</v>
      </c>
      <c r="N185" s="682">
        <f t="shared" si="44"/>
        <v>4.2535193973954</v>
      </c>
      <c r="O185" s="682">
        <f t="shared" si="45"/>
        <v>4.05496589495288</v>
      </c>
      <c r="P185" s="683">
        <f t="shared" si="46"/>
        <v>4.1364065722247263</v>
      </c>
    </row>
    <row r="186" spans="2:16" s="3" customFormat="1" ht="13.2" x14ac:dyDescent="0.25">
      <c r="B186" s="311" t="s">
        <v>339</v>
      </c>
      <c r="C186" s="681">
        <f>[1]PE!C95</f>
        <v>0</v>
      </c>
      <c r="D186" s="682">
        <f>[1]PE!D95</f>
        <v>17</v>
      </c>
      <c r="E186" s="682">
        <f>[1]PE!E95</f>
        <v>16</v>
      </c>
      <c r="F186" s="682">
        <f>[1]PE!F95</f>
        <v>16</v>
      </c>
      <c r="G186" s="682">
        <f>[1]PE!G95</f>
        <v>16</v>
      </c>
      <c r="H186" s="682">
        <f>[1]PE!H95</f>
        <v>15</v>
      </c>
      <c r="I186" s="682">
        <f>[1]PE!I95</f>
        <v>16</v>
      </c>
      <c r="J186" s="681">
        <f t="shared" si="40"/>
        <v>0</v>
      </c>
      <c r="K186" s="682">
        <f t="shared" si="41"/>
        <v>0.54571760468621189</v>
      </c>
      <c r="L186" s="682">
        <f t="shared" si="42"/>
        <v>0.50811999571273758</v>
      </c>
      <c r="M186" s="682">
        <f t="shared" si="43"/>
        <v>0.50273332969270612</v>
      </c>
      <c r="N186" s="682">
        <f t="shared" si="44"/>
        <v>0.49747865381281314</v>
      </c>
      <c r="O186" s="682">
        <f t="shared" si="45"/>
        <v>0.46160223366243525</v>
      </c>
      <c r="P186" s="683">
        <f t="shared" si="46"/>
        <v>0.48744289225702442</v>
      </c>
    </row>
    <row r="187" spans="2:16" s="3" customFormat="1" ht="13.2" x14ac:dyDescent="0.25">
      <c r="B187" s="383" t="s">
        <v>340</v>
      </c>
      <c r="C187" s="684">
        <f>[1]TT!C100+[1]TT!C112</f>
        <v>10</v>
      </c>
      <c r="D187" s="685">
        <f>[1]TT!D100+[1]TT!D112</f>
        <v>10</v>
      </c>
      <c r="E187" s="685">
        <f>[1]TT!E100+[1]TT!E112</f>
        <v>10</v>
      </c>
      <c r="F187" s="685">
        <f>[1]TT!F100+[1]TT!F112</f>
        <v>10</v>
      </c>
      <c r="G187" s="685">
        <f>[1]TT!G100+[1]TT!G112</f>
        <v>10</v>
      </c>
      <c r="H187" s="685">
        <f>[1]TT!H100+[1]TT!H112</f>
        <v>10</v>
      </c>
      <c r="I187" s="685">
        <f>[1]TT!I100+[1]TT!I112</f>
        <v>10</v>
      </c>
      <c r="J187" s="684">
        <f t="shared" si="40"/>
        <v>7.4330486723460103</v>
      </c>
      <c r="K187" s="685">
        <f t="shared" si="41"/>
        <v>7.4092350187120237</v>
      </c>
      <c r="L187" s="685">
        <f t="shared" si="42"/>
        <v>7.3860971493358045</v>
      </c>
      <c r="M187" s="685">
        <f t="shared" si="43"/>
        <v>7.371190292437233</v>
      </c>
      <c r="N187" s="685">
        <f t="shared" si="44"/>
        <v>7.3573068725339237</v>
      </c>
      <c r="O187" s="685">
        <f t="shared" si="45"/>
        <v>7.3314589236685155</v>
      </c>
      <c r="P187" s="686">
        <f t="shared" si="46"/>
        <v>7.3167608699628675</v>
      </c>
    </row>
    <row r="188" spans="2:16" s="3" customFormat="1" ht="13.2" x14ac:dyDescent="0.25">
      <c r="C188" s="11"/>
      <c r="D188" s="11"/>
      <c r="E188" s="11"/>
      <c r="F188" s="11"/>
      <c r="G188" s="11"/>
      <c r="H188" s="11"/>
      <c r="I188" s="11"/>
      <c r="J188" s="11"/>
      <c r="K188" s="11"/>
      <c r="L188" s="24"/>
      <c r="M188" s="11"/>
      <c r="N188" s="11"/>
      <c r="O188" s="11"/>
      <c r="P188" s="11"/>
    </row>
    <row r="189" spans="2:16" s="3" customFormat="1" ht="13.2" x14ac:dyDescent="0.25">
      <c r="B189" s="722" t="s">
        <v>595</v>
      </c>
      <c r="C189" s="722"/>
      <c r="D189" s="722"/>
      <c r="E189" s="722"/>
      <c r="F189" s="722"/>
      <c r="G189" s="722"/>
      <c r="H189" s="722"/>
      <c r="I189" s="722"/>
      <c r="J189" s="722"/>
      <c r="K189" s="722"/>
      <c r="L189" s="722"/>
      <c r="M189" s="722"/>
      <c r="N189" s="722"/>
      <c r="O189" s="722"/>
      <c r="P189" s="722"/>
    </row>
    <row r="190" spans="2:16" s="3" customFormat="1" ht="13.2" x14ac:dyDescent="0.25">
      <c r="B190" s="118"/>
      <c r="C190" s="187"/>
      <c r="D190" s="187"/>
      <c r="E190" s="187"/>
      <c r="F190" s="187"/>
      <c r="G190" s="187"/>
      <c r="H190" s="187"/>
      <c r="I190" s="187"/>
      <c r="J190" s="300"/>
      <c r="K190" s="300"/>
      <c r="L190" s="300"/>
      <c r="M190" s="300"/>
      <c r="N190" s="300"/>
      <c r="O190" s="336"/>
      <c r="P190" s="300"/>
    </row>
    <row r="191" spans="2:16" s="3" customFormat="1" ht="13.2" x14ac:dyDescent="0.25">
      <c r="B191" s="118"/>
      <c r="C191" s="726" t="s">
        <v>13</v>
      </c>
      <c r="D191" s="727"/>
      <c r="E191" s="727"/>
      <c r="F191" s="727"/>
      <c r="G191" s="727"/>
      <c r="H191" s="727"/>
      <c r="I191" s="727"/>
      <c r="J191" s="727"/>
      <c r="K191" s="727"/>
      <c r="L191" s="727"/>
      <c r="M191" s="727"/>
      <c r="N191" s="727"/>
      <c r="O191" s="727"/>
      <c r="P191" s="727"/>
    </row>
    <row r="192" spans="2:16" s="3" customFormat="1" ht="13.2" x14ac:dyDescent="0.25">
      <c r="B192" s="337"/>
      <c r="C192" s="728" t="s">
        <v>593</v>
      </c>
      <c r="D192" s="729"/>
      <c r="E192" s="729"/>
      <c r="F192" s="729"/>
      <c r="G192" s="729"/>
      <c r="H192" s="729"/>
      <c r="I192" s="730"/>
      <c r="J192" s="728" t="s">
        <v>594</v>
      </c>
      <c r="K192" s="729"/>
      <c r="L192" s="729"/>
      <c r="M192" s="729"/>
      <c r="N192" s="729"/>
      <c r="O192" s="729"/>
      <c r="P192" s="730"/>
    </row>
    <row r="193" spans="2:17" s="3" customFormat="1" ht="13.2" x14ac:dyDescent="0.25">
      <c r="C193" s="431">
        <v>2014</v>
      </c>
      <c r="D193" s="416">
        <v>2015</v>
      </c>
      <c r="E193" s="416">
        <v>2016</v>
      </c>
      <c r="F193" s="416">
        <v>2017</v>
      </c>
      <c r="G193" s="416">
        <v>2018</v>
      </c>
      <c r="H193" s="416">
        <v>2019</v>
      </c>
      <c r="I193" s="416">
        <v>2020</v>
      </c>
      <c r="J193" s="384">
        <v>2014</v>
      </c>
      <c r="K193" s="385">
        <v>2015</v>
      </c>
      <c r="L193" s="385">
        <v>2016</v>
      </c>
      <c r="M193" s="385">
        <v>2017</v>
      </c>
      <c r="N193" s="385">
        <v>2018</v>
      </c>
      <c r="O193" s="385">
        <v>2019</v>
      </c>
      <c r="P193" s="385">
        <v>2020</v>
      </c>
    </row>
    <row r="194" spans="2:17" s="3" customFormat="1" ht="13.2" x14ac:dyDescent="0.25">
      <c r="B194" s="382" t="s">
        <v>327</v>
      </c>
      <c r="C194" s="22">
        <f>SUM([1]ARG!C104,[1]ARG!C110)</f>
        <v>4401</v>
      </c>
      <c r="D194" s="344">
        <f>SUM([1]ARG!D104,[1]ARG!D110)</f>
        <v>4462</v>
      </c>
      <c r="E194" s="344">
        <f>SUM([1]ARG!E104,[1]ARG!E110)</f>
        <v>4550</v>
      </c>
      <c r="F194" s="344">
        <f>SUM([1]ARG!F104,[1]ARG!F110)</f>
        <v>5389</v>
      </c>
      <c r="G194" s="344">
        <f>SUM([1]ARG!G104,[1]ARG!G110)</f>
        <v>5278</v>
      </c>
      <c r="H194" s="344">
        <f>SUM([1]ARG!H104,[1]ARG!H110)</f>
        <v>5254</v>
      </c>
      <c r="I194" s="508">
        <f>SUM([1]ARG!I104,[1]ARG!I110)</f>
        <v>10920</v>
      </c>
      <c r="J194" s="22">
        <f t="shared" ref="J194:P200" si="47">IF(ISNUMBER(C194/J6),C194/J6,"nav")</f>
        <v>103.14158825390501</v>
      </c>
      <c r="K194" s="344">
        <f t="shared" si="47"/>
        <v>103.44995635023918</v>
      </c>
      <c r="L194" s="344">
        <f t="shared" si="47"/>
        <v>104.38085771608995</v>
      </c>
      <c r="M194" s="344">
        <f t="shared" si="47"/>
        <v>122.35266488031927</v>
      </c>
      <c r="N194" s="344">
        <f t="shared" si="47"/>
        <v>118.62139731331301</v>
      </c>
      <c r="O194" s="344">
        <f t="shared" si="47"/>
        <v>116.91478830100871</v>
      </c>
      <c r="P194" s="508">
        <f t="shared" si="47"/>
        <v>240.65054983802366</v>
      </c>
    </row>
    <row r="195" spans="2:17" s="3" customFormat="1" ht="13.2" x14ac:dyDescent="0.25">
      <c r="B195" s="311" t="s">
        <v>640</v>
      </c>
      <c r="C195" s="23">
        <f>[1]BA!C94</f>
        <v>86</v>
      </c>
      <c r="D195" s="24">
        <f>[1]BA!D94</f>
        <v>76</v>
      </c>
      <c r="E195" s="24">
        <f>[1]BA!E94</f>
        <v>78</v>
      </c>
      <c r="F195" s="24">
        <f>[1]BA!F94</f>
        <v>74</v>
      </c>
      <c r="G195" s="24">
        <f>[1]BA!G94</f>
        <v>71</v>
      </c>
      <c r="H195" s="24">
        <f>[1]BA!H94</f>
        <v>66</v>
      </c>
      <c r="I195" s="507">
        <f>[1]BA!I94</f>
        <v>68</v>
      </c>
      <c r="J195" s="23">
        <f t="shared" si="47"/>
        <v>235.02404897245299</v>
      </c>
      <c r="K195" s="24">
        <f t="shared" si="47"/>
        <v>205.58876836097059</v>
      </c>
      <c r="L195" s="24">
        <f t="shared" si="47"/>
        <v>208.8465245796294</v>
      </c>
      <c r="M195" s="24">
        <f t="shared" si="47"/>
        <v>196.09921560313757</v>
      </c>
      <c r="N195" s="24">
        <f t="shared" si="47"/>
        <v>186.19532151473828</v>
      </c>
      <c r="O195" s="24">
        <f t="shared" si="47"/>
        <v>171.27731354128824</v>
      </c>
      <c r="P195" s="507">
        <f t="shared" si="47"/>
        <v>174.62314783903852</v>
      </c>
    </row>
    <row r="196" spans="2:17" s="3" customFormat="1" ht="13.2" x14ac:dyDescent="0.25">
      <c r="B196" s="311" t="s">
        <v>328</v>
      </c>
      <c r="C196" s="23">
        <f>[1]BO!C92+[1]BO!C98</f>
        <v>2102</v>
      </c>
      <c r="D196" s="24">
        <f>[1]BO!D92+[1]BO!D98</f>
        <v>2171</v>
      </c>
      <c r="E196" s="24">
        <f>[1]BO!E92+[1]BO!E98</f>
        <v>2703</v>
      </c>
      <c r="F196" s="24">
        <f>[1]BO!F92+[1]BO!F98</f>
        <v>2985</v>
      </c>
      <c r="G196" s="24">
        <f>[1]BO!G92+[1]BO!G98</f>
        <v>3399</v>
      </c>
      <c r="H196" s="24">
        <f>[1]BO!H92+[1]BO!H98</f>
        <v>3946</v>
      </c>
      <c r="I196" s="507">
        <f>[1]BO!I92+[1]BO!I98</f>
        <v>4120</v>
      </c>
      <c r="J196" s="23">
        <f t="shared" si="47"/>
        <v>202.43148912550777</v>
      </c>
      <c r="K196" s="24">
        <f t="shared" si="47"/>
        <v>205.45601901292972</v>
      </c>
      <c r="L196" s="24">
        <f t="shared" si="47"/>
        <v>251.37308682396372</v>
      </c>
      <c r="M196" s="24">
        <f t="shared" si="47"/>
        <v>272.79145057990553</v>
      </c>
      <c r="N196" s="24">
        <f t="shared" si="47"/>
        <v>305.24690662208525</v>
      </c>
      <c r="O196" s="24">
        <f t="shared" si="47"/>
        <v>348.23376233147098</v>
      </c>
      <c r="P196" s="507">
        <f t="shared" si="47"/>
        <v>352.81808305714469</v>
      </c>
    </row>
    <row r="197" spans="2:17" s="3" customFormat="1" ht="13.2" x14ac:dyDescent="0.25">
      <c r="B197" s="311" t="s">
        <v>329</v>
      </c>
      <c r="C197" s="23">
        <f>[1]BR!C97+[1]BR!C103</f>
        <v>38413</v>
      </c>
      <c r="D197" s="24">
        <f>[1]BR!D97+[1]BR!D103</f>
        <v>38508</v>
      </c>
      <c r="E197" s="24">
        <f>[1]BR!E97+[1]BR!E103</f>
        <v>39147</v>
      </c>
      <c r="F197" s="24">
        <f>[1]BR!F97+[1]BR!F103</f>
        <v>37567</v>
      </c>
      <c r="G197" s="24">
        <f>[1]BR!G97+[1]BR!G103</f>
        <v>33598</v>
      </c>
      <c r="H197" s="24">
        <f>[1]BR!H97+[1]BR!H103</f>
        <v>33786</v>
      </c>
      <c r="I197" s="507">
        <f>[1]BR!I97+[1]BR!I103</f>
        <v>32706</v>
      </c>
      <c r="J197" s="23">
        <f t="shared" si="47"/>
        <v>190.42964637368843</v>
      </c>
      <c r="K197" s="24">
        <f t="shared" si="47"/>
        <v>189.25111557433621</v>
      </c>
      <c r="L197" s="24">
        <f t="shared" si="47"/>
        <v>190.8152234956024</v>
      </c>
      <c r="M197" s="24">
        <f t="shared" si="47"/>
        <v>181.65444282537024</v>
      </c>
      <c r="N197" s="24">
        <f t="shared" si="47"/>
        <v>161.14542849729179</v>
      </c>
      <c r="O197" s="24">
        <f t="shared" si="47"/>
        <v>160.77307743325065</v>
      </c>
      <c r="P197" s="507">
        <f t="shared" si="47"/>
        <v>154.45157431706724</v>
      </c>
    </row>
    <row r="198" spans="2:17" s="3" customFormat="1" ht="13.2" x14ac:dyDescent="0.25">
      <c r="B198" s="311" t="s">
        <v>330</v>
      </c>
      <c r="C198" s="23">
        <f>[1]CL!C97</f>
        <v>2362</v>
      </c>
      <c r="D198" s="24">
        <f>[1]CL!D97</f>
        <v>2295</v>
      </c>
      <c r="E198" s="24">
        <f>[1]CL!E97</f>
        <v>2280</v>
      </c>
      <c r="F198" s="24">
        <f>[1]CL!F97</f>
        <v>2186</v>
      </c>
      <c r="G198" s="24">
        <f>[1]CL!G97</f>
        <v>2099</v>
      </c>
      <c r="H198" s="24">
        <f>[1]CL!H97</f>
        <v>1991</v>
      </c>
      <c r="I198" s="507">
        <f>[1]CL!I97</f>
        <v>1900</v>
      </c>
      <c r="J198" s="23">
        <f t="shared" si="47"/>
        <v>132.78900709409251</v>
      </c>
      <c r="K198" s="24">
        <f t="shared" si="47"/>
        <v>127.70274229258308</v>
      </c>
      <c r="L198" s="24">
        <f t="shared" si="47"/>
        <v>125.50126885635923</v>
      </c>
      <c r="M198" s="24">
        <f t="shared" si="47"/>
        <v>118.68055884318922</v>
      </c>
      <c r="N198" s="24">
        <f t="shared" si="47"/>
        <v>111.93827875831172</v>
      </c>
      <c r="O198" s="24">
        <f t="shared" si="47"/>
        <v>104.20147027175491</v>
      </c>
      <c r="P198" s="507">
        <f t="shared" si="47"/>
        <v>97.644656704513395</v>
      </c>
    </row>
    <row r="199" spans="2:17" s="3" customFormat="1" ht="13.2" x14ac:dyDescent="0.25">
      <c r="B199" s="311" t="s">
        <v>331</v>
      </c>
      <c r="C199" s="23">
        <f>[1]CO!C94+[1]CO!C100</f>
        <v>6258</v>
      </c>
      <c r="D199" s="24">
        <f>[1]CO!D94+[1]CO!D100</f>
        <v>6460</v>
      </c>
      <c r="E199" s="24">
        <f>[1]CO!E94+[1]CO!E100</f>
        <v>6472</v>
      </c>
      <c r="F199" s="24">
        <f>[1]CO!F94+[1]CO!F100</f>
        <v>6391</v>
      </c>
      <c r="G199" s="24">
        <f>[1]CO!G94+[1]CO!G100</f>
        <v>6347</v>
      </c>
      <c r="H199" s="24">
        <f>[1]CO!H94+[1]CO!H100</f>
        <v>6348</v>
      </c>
      <c r="I199" s="507">
        <f>[1]CO!I94+[1]CO!I100</f>
        <v>6007</v>
      </c>
      <c r="J199" s="23">
        <f t="shared" si="47"/>
        <v>131.30015456617269</v>
      </c>
      <c r="K199" s="24">
        <f t="shared" si="47"/>
        <v>134.01542899303485</v>
      </c>
      <c r="L199" s="24">
        <f t="shared" si="47"/>
        <v>132.76521636668539</v>
      </c>
      <c r="M199" s="24">
        <f t="shared" si="47"/>
        <v>129.65695642031082</v>
      </c>
      <c r="N199" s="24">
        <f t="shared" si="47"/>
        <v>127.36223126910333</v>
      </c>
      <c r="O199" s="24">
        <f t="shared" si="47"/>
        <v>126.01619415292005</v>
      </c>
      <c r="P199" s="507">
        <f t="shared" si="47"/>
        <v>119.25175568283154</v>
      </c>
    </row>
    <row r="200" spans="2:17" s="3" customFormat="1" ht="13.2" x14ac:dyDescent="0.25">
      <c r="B200" s="311" t="s">
        <v>332</v>
      </c>
      <c r="C200" s="23">
        <v>1161</v>
      </c>
      <c r="D200" s="24">
        <v>1185.3677811550151</v>
      </c>
      <c r="E200" s="24">
        <v>1173</v>
      </c>
      <c r="F200" s="24">
        <v>1150</v>
      </c>
      <c r="G200" s="24">
        <v>1116</v>
      </c>
      <c r="H200" s="24">
        <v>1095</v>
      </c>
      <c r="I200" s="507">
        <v>1023</v>
      </c>
      <c r="J200" s="23">
        <f t="shared" si="47"/>
        <v>243.23717887611855</v>
      </c>
      <c r="K200" s="24">
        <f t="shared" si="47"/>
        <v>245.30465583570788</v>
      </c>
      <c r="L200" s="24">
        <f t="shared" si="47"/>
        <v>239.85905366708297</v>
      </c>
      <c r="M200" s="24">
        <f t="shared" si="47"/>
        <v>232.44151922968479</v>
      </c>
      <c r="N200" s="24">
        <f t="shared" si="47"/>
        <v>223.04823986582667</v>
      </c>
      <c r="O200" s="24">
        <f t="shared" si="47"/>
        <v>216.48842481411873</v>
      </c>
      <c r="P200" s="507">
        <f t="shared" si="47"/>
        <v>200.14719656453804</v>
      </c>
    </row>
    <row r="201" spans="2:17" s="3" customFormat="1" ht="13.2" x14ac:dyDescent="0.25">
      <c r="B201" s="311" t="s">
        <v>477</v>
      </c>
      <c r="C201" s="34">
        <f>[1]CW!C114</f>
        <v>24</v>
      </c>
      <c r="D201" s="35">
        <f>[1]CW!D114</f>
        <v>19</v>
      </c>
      <c r="E201" s="35">
        <f>[1]CW!E114</f>
        <v>18</v>
      </c>
      <c r="F201" s="35">
        <f>[1]CW!F114</f>
        <v>17</v>
      </c>
      <c r="G201" s="35">
        <f>[1]CW!G114</f>
        <v>16</v>
      </c>
      <c r="H201" s="35">
        <f>[1]CW!H114</f>
        <v>14</v>
      </c>
      <c r="I201" s="35" t="s">
        <v>10</v>
      </c>
      <c r="J201" s="23">
        <f>IF(ISNUMBER(C201/(J13+J14)),C201/(J13+J14),"nav")</f>
        <v>123.62849636841293</v>
      </c>
      <c r="K201" s="24">
        <f t="shared" ref="K201:P201" si="48">IF(ISNUMBER(D201/(K13+K14)),D201/(K13+K14),"nav")</f>
        <v>95.761302353712011</v>
      </c>
      <c r="L201" s="24">
        <f t="shared" si="48"/>
        <v>89.757654333300096</v>
      </c>
      <c r="M201" s="24">
        <f t="shared" si="48"/>
        <v>84.741538308160102</v>
      </c>
      <c r="N201" s="24">
        <f t="shared" si="48"/>
        <v>79.928064741732442</v>
      </c>
      <c r="O201" s="24">
        <f t="shared" si="48"/>
        <v>70.692789335487788</v>
      </c>
      <c r="P201" s="24" t="str">
        <f t="shared" si="48"/>
        <v>nav</v>
      </c>
      <c r="Q201" s="644"/>
    </row>
    <row r="202" spans="2:17" s="3" customFormat="1" ht="13.2" x14ac:dyDescent="0.25">
      <c r="B202" s="311" t="s">
        <v>727</v>
      </c>
      <c r="C202" s="34" t="str">
        <f>[1]EC!C94</f>
        <v>nav</v>
      </c>
      <c r="D202" s="35">
        <f>[1]EC!D94</f>
        <v>1325</v>
      </c>
      <c r="E202" s="35">
        <f>[1]EC!E94</f>
        <v>1314</v>
      </c>
      <c r="F202" s="35">
        <f>[1]EC!F94</f>
        <v>1286</v>
      </c>
      <c r="G202" s="35">
        <f>[1]EC!G94</f>
        <v>1291</v>
      </c>
      <c r="H202" s="35">
        <f>[1]EC!H94</f>
        <v>1280</v>
      </c>
      <c r="I202" s="35">
        <f>[1]EC!I94</f>
        <v>1285</v>
      </c>
      <c r="J202" s="23" t="str">
        <f t="shared" ref="J202:J210" si="49">IF(ISNUMBER(C202/J15),C202/J15,"nav")</f>
        <v>nav</v>
      </c>
      <c r="K202" s="24">
        <f t="shared" ref="K202:K210" si="50">IF(ISNUMBER(D202/K15),D202/K15,"nav")</f>
        <v>81.393985961165299</v>
      </c>
      <c r="L202" s="24">
        <f t="shared" ref="L202:L210" si="51">IF(ISNUMBER(E202/L15),E202/L15,"nav")</f>
        <v>79.497940858130065</v>
      </c>
      <c r="M202" s="24">
        <f t="shared" ref="M202:M210" si="52">IF(ISNUMBER(F202/M15),F202/M15,"nav")</f>
        <v>76.652665137467864</v>
      </c>
      <c r="N202" s="24">
        <f t="shared" ref="N202:N210" si="53">IF(ISNUMBER(G202/N15),G202/N15,"nav")</f>
        <v>75.836753721698969</v>
      </c>
      <c r="O202" s="24">
        <f t="shared" ref="O202:O210" si="54">IF(ISNUMBER(H202/O15),H202/O15,"nav")</f>
        <v>74.125610247772954</v>
      </c>
      <c r="P202" s="507">
        <f t="shared" ref="P202:P210" si="55">IF(ISNUMBER(I202/P15),I202/P15,"nav")</f>
        <v>73.383941412088632</v>
      </c>
    </row>
    <row r="203" spans="2:17" s="3" customFormat="1" ht="13.2" x14ac:dyDescent="0.25">
      <c r="B203" s="311" t="s">
        <v>333</v>
      </c>
      <c r="C203" s="34">
        <f>IF(ISNUMBER([1]SV!C94),[1]SV!C94,0)+[1]SV!C100</f>
        <v>215</v>
      </c>
      <c r="D203" s="35">
        <f>IF(ISNUMBER([1]SV!D94),[1]SV!D94,0)+[1]SV!D100</f>
        <v>626</v>
      </c>
      <c r="E203" s="35">
        <f>IF(ISNUMBER([1]SV!E94),[1]SV!E94,0)</f>
        <v>400</v>
      </c>
      <c r="F203" s="35">
        <f>IF(ISNUMBER([1]SV!F94),[1]SV!F94,0)</f>
        <v>383</v>
      </c>
      <c r="G203" s="35">
        <f>IF(ISNUMBER([1]SV!G94),[1]SV!G94,0)</f>
        <v>482</v>
      </c>
      <c r="H203" s="35">
        <f>IF(ISNUMBER([1]SV!H94),[1]SV!H94,0)+[1]SV!H100</f>
        <v>475</v>
      </c>
      <c r="I203" s="499">
        <f>IF(ISNUMBER([1]SV!I94),[1]SV!I94,0)+[1]SV!I100</f>
        <v>426</v>
      </c>
      <c r="J203" s="23">
        <f t="shared" si="49"/>
        <v>33.587242471771098</v>
      </c>
      <c r="K203" s="24">
        <f t="shared" si="50"/>
        <v>100.00158149465942</v>
      </c>
      <c r="L203" s="24">
        <f t="shared" si="51"/>
        <v>63.705415963717215</v>
      </c>
      <c r="M203" s="24">
        <f t="shared" si="52"/>
        <v>60.855530242338482</v>
      </c>
      <c r="N203" s="24">
        <f t="shared" si="53"/>
        <v>76.441250616922133</v>
      </c>
      <c r="O203" s="24">
        <f t="shared" si="54"/>
        <v>75.220653849595109</v>
      </c>
      <c r="P203" s="507">
        <f t="shared" si="55"/>
        <v>67.393951819968919</v>
      </c>
    </row>
    <row r="204" spans="2:17" s="3" customFormat="1" ht="13.2" x14ac:dyDescent="0.25">
      <c r="B204" s="311" t="s">
        <v>334</v>
      </c>
      <c r="C204" s="34">
        <f>[1]GT!C101</f>
        <v>3474</v>
      </c>
      <c r="D204" s="35">
        <f>[1]GT!D101</f>
        <v>3564</v>
      </c>
      <c r="E204" s="35">
        <f>[1]GT!E101</f>
        <v>3558</v>
      </c>
      <c r="F204" s="35">
        <f>[1]GT!F101</f>
        <v>3572</v>
      </c>
      <c r="G204" s="35">
        <f>[1]GT!G101</f>
        <v>2968</v>
      </c>
      <c r="H204" s="35">
        <f>[1]GT!H101</f>
        <v>2807</v>
      </c>
      <c r="I204" s="499">
        <f>[1]GT!I101</f>
        <v>2731</v>
      </c>
      <c r="J204" s="23">
        <f t="shared" si="49"/>
        <v>219.78056738687931</v>
      </c>
      <c r="K204" s="24">
        <f t="shared" si="50"/>
        <v>228.93968486362448</v>
      </c>
      <c r="L204" s="24">
        <f t="shared" si="51"/>
        <v>224.79591146907728</v>
      </c>
      <c r="M204" s="24">
        <f t="shared" si="52"/>
        <v>222.03687378546391</v>
      </c>
      <c r="N204" s="24">
        <f t="shared" si="53"/>
        <v>181.56292152358697</v>
      </c>
      <c r="O204" s="24">
        <f t="shared" si="54"/>
        <v>169.05538451939304</v>
      </c>
      <c r="P204" s="507">
        <f t="shared" si="55"/>
        <v>161.99703731086581</v>
      </c>
    </row>
    <row r="205" spans="2:17" s="3" customFormat="1" ht="13.2" x14ac:dyDescent="0.25">
      <c r="B205" s="311" t="s">
        <v>335</v>
      </c>
      <c r="C205" s="23">
        <f>[1]HN!C97+[1]HN!C103</f>
        <v>2920</v>
      </c>
      <c r="D205" s="24">
        <f>[1]HN!D97+[1]HN!D103</f>
        <v>3094</v>
      </c>
      <c r="E205" s="24">
        <f>[1]HN!E97+[1]HN!E103</f>
        <v>4001</v>
      </c>
      <c r="F205" s="24">
        <f>[1]HN!F97+[1]HN!F103</f>
        <v>5177</v>
      </c>
      <c r="G205" s="24">
        <f>[1]HN!G97+[1]HN!G103</f>
        <v>6212</v>
      </c>
      <c r="H205" s="24">
        <f>[1]HN!H97+[1]HN!H103</f>
        <v>7577</v>
      </c>
      <c r="I205" s="507">
        <f>[1]HN!I97+[1]HN!I103</f>
        <v>8091</v>
      </c>
      <c r="J205" s="23">
        <f t="shared" si="49"/>
        <v>346.29364989949181</v>
      </c>
      <c r="K205" s="24">
        <f t="shared" si="50"/>
        <v>360.75195912566039</v>
      </c>
      <c r="L205" s="24">
        <f t="shared" si="51"/>
        <v>458.77713705178644</v>
      </c>
      <c r="M205" s="24">
        <f t="shared" si="52"/>
        <v>583.88974104484339</v>
      </c>
      <c r="N205" s="24">
        <f t="shared" si="53"/>
        <v>689.28785424202749</v>
      </c>
      <c r="O205" s="24">
        <f t="shared" si="54"/>
        <v>827.33695118089611</v>
      </c>
      <c r="P205" s="507">
        <f t="shared" si="55"/>
        <v>869.58858174627062</v>
      </c>
    </row>
    <row r="206" spans="2:17" s="3" customFormat="1" ht="13.2" x14ac:dyDescent="0.25">
      <c r="B206" s="311" t="s">
        <v>336</v>
      </c>
      <c r="C206" s="23">
        <f>[1]JM!C95+[1]JM!C101</f>
        <v>234</v>
      </c>
      <c r="D206" s="24">
        <f>[1]JM!D95+[1]JM!D101</f>
        <v>240</v>
      </c>
      <c r="E206" s="24">
        <f>[1]JM!E95+[1]JM!E101</f>
        <v>241</v>
      </c>
      <c r="F206" s="24">
        <f>[1]JM!F95+[1]JM!F101</f>
        <v>267</v>
      </c>
      <c r="G206" s="24">
        <f>[1]JM!G95+[1]JM!G101</f>
        <v>261</v>
      </c>
      <c r="H206" s="24">
        <f>[1]JM!H95+[1]JM!H101</f>
        <v>265</v>
      </c>
      <c r="I206" s="507">
        <f>[1]JM!I95+[1]JM!I101</f>
        <v>264</v>
      </c>
      <c r="J206" s="23">
        <f t="shared" si="49"/>
        <v>86.16699384347875</v>
      </c>
      <c r="K206" s="24">
        <f t="shared" si="50"/>
        <v>88.252490374962775</v>
      </c>
      <c r="L206" s="24">
        <f t="shared" si="51"/>
        <v>88.548770164134879</v>
      </c>
      <c r="M206" s="24">
        <f t="shared" si="52"/>
        <v>97.949947943454632</v>
      </c>
      <c r="N206" s="24">
        <f t="shared" si="53"/>
        <v>95.570018403636496</v>
      </c>
      <c r="O206" s="24">
        <f t="shared" si="54"/>
        <v>96.92431710417938</v>
      </c>
      <c r="P206" s="507" t="str">
        <f t="shared" si="55"/>
        <v>nav</v>
      </c>
    </row>
    <row r="207" spans="2:17" s="3" customFormat="1" ht="13.2" x14ac:dyDescent="0.25">
      <c r="B207" s="311" t="s">
        <v>337</v>
      </c>
      <c r="C207" s="23">
        <f>[1]RD!C109+[1]RD!C115</f>
        <v>923</v>
      </c>
      <c r="D207" s="24">
        <f>[1]RD!D109+[1]RD!D115</f>
        <v>1055</v>
      </c>
      <c r="E207" s="24">
        <f>[1]RD!E109+[1]RD!E115</f>
        <v>1067</v>
      </c>
      <c r="F207" s="24">
        <f>[1]RD!F109+[1]RD!F115</f>
        <v>1071</v>
      </c>
      <c r="G207" s="24">
        <f>[1]RD!G109+[1]RD!G115</f>
        <v>1076</v>
      </c>
      <c r="H207" s="24">
        <f>[1]RD!H109+[1]RD!H115</f>
        <v>1138</v>
      </c>
      <c r="I207" s="507">
        <f>[1]RD!I109+[1]RD!I115</f>
        <v>1035</v>
      </c>
      <c r="J207" s="23">
        <f t="shared" si="49"/>
        <v>93.388102133194707</v>
      </c>
      <c r="K207" s="24">
        <f t="shared" si="50"/>
        <v>105.70884897291579</v>
      </c>
      <c r="L207" s="24">
        <f t="shared" si="51"/>
        <v>105.90523417016996</v>
      </c>
      <c r="M207" s="24">
        <f t="shared" si="52"/>
        <v>105.31830910127196</v>
      </c>
      <c r="N207" s="24">
        <f t="shared" si="53"/>
        <v>104.81047956736259</v>
      </c>
      <c r="O207" s="24">
        <f t="shared" si="54"/>
        <v>109.86337552807791</v>
      </c>
      <c r="P207" s="507">
        <f t="shared" si="55"/>
        <v>99.057290429945965</v>
      </c>
    </row>
    <row r="208" spans="2:17" s="3" customFormat="1" ht="13.2" x14ac:dyDescent="0.25">
      <c r="B208" s="311" t="s">
        <v>338</v>
      </c>
      <c r="C208" s="23">
        <f>[1]PY!C94+[1]PY!C100</f>
        <v>638</v>
      </c>
      <c r="D208" s="24">
        <f>[1]PY!D94+[1]PY!D100</f>
        <v>660</v>
      </c>
      <c r="E208" s="24">
        <f>[1]PY!E94+[1]PY!E100</f>
        <v>659</v>
      </c>
      <c r="F208" s="24">
        <f>[1]PY!F94+[1]PY!F100</f>
        <v>645</v>
      </c>
      <c r="G208" s="24">
        <f>[1]PY!G94+[1]PY!G100</f>
        <v>637</v>
      </c>
      <c r="H208" s="24">
        <f>[1]PY!H94+[1]PY!H100</f>
        <v>601</v>
      </c>
      <c r="I208" s="507">
        <f>[1]PY!I94+[1]PY!I100</f>
        <v>539</v>
      </c>
      <c r="J208" s="23">
        <f t="shared" si="49"/>
        <v>95.835626578734221</v>
      </c>
      <c r="K208" s="24">
        <f t="shared" si="50"/>
        <v>97.694469795912852</v>
      </c>
      <c r="L208" s="24">
        <f t="shared" si="51"/>
        <v>96.140716162261029</v>
      </c>
      <c r="M208" s="24">
        <f t="shared" si="52"/>
        <v>92.757094623453639</v>
      </c>
      <c r="N208" s="24">
        <f t="shared" si="53"/>
        <v>90.316395204695667</v>
      </c>
      <c r="O208" s="24">
        <f t="shared" si="54"/>
        <v>84.035672512644169</v>
      </c>
      <c r="P208" s="507">
        <f t="shared" si="55"/>
        <v>74.317438080970902</v>
      </c>
    </row>
    <row r="209" spans="2:16" s="3" customFormat="1" ht="13.2" x14ac:dyDescent="0.25">
      <c r="B209" s="311" t="s">
        <v>339</v>
      </c>
      <c r="C209" s="23">
        <f>[1]PE!C96</f>
        <v>0</v>
      </c>
      <c r="D209" s="24">
        <f>[1]PE!D96</f>
        <v>2144</v>
      </c>
      <c r="E209" s="24">
        <f>[1]PE!E96</f>
        <v>2128</v>
      </c>
      <c r="F209" s="24">
        <f>[1]PE!F96</f>
        <v>2076</v>
      </c>
      <c r="G209" s="24">
        <f>[1]PE!G96</f>
        <v>2032</v>
      </c>
      <c r="H209" s="24">
        <f>[1]PE!H96</f>
        <v>1911</v>
      </c>
      <c r="I209" s="507">
        <f>[1]PE!I96</f>
        <v>1805</v>
      </c>
      <c r="J209" s="23">
        <f t="shared" si="49"/>
        <v>0</v>
      </c>
      <c r="K209" s="24">
        <f t="shared" si="50"/>
        <v>68.824620261602249</v>
      </c>
      <c r="L209" s="24">
        <f t="shared" si="51"/>
        <v>67.579959429794101</v>
      </c>
      <c r="M209" s="24">
        <f t="shared" si="52"/>
        <v>65.229649527628624</v>
      </c>
      <c r="N209" s="24">
        <f t="shared" si="53"/>
        <v>63.179789034227269</v>
      </c>
      <c r="O209" s="24">
        <f t="shared" si="54"/>
        <v>58.808124568594252</v>
      </c>
      <c r="P209" s="507">
        <f t="shared" si="55"/>
        <v>54.989651282745569</v>
      </c>
    </row>
    <row r="210" spans="2:16" s="3" customFormat="1" ht="13.2" x14ac:dyDescent="0.25">
      <c r="B210" s="383" t="s">
        <v>340</v>
      </c>
      <c r="C210" s="25">
        <f>[1]TT!C101</f>
        <v>135</v>
      </c>
      <c r="D210" s="26">
        <f>[1]TT!D101</f>
        <v>131</v>
      </c>
      <c r="E210" s="26">
        <f>[1]TT!E101</f>
        <v>133</v>
      </c>
      <c r="F210" s="26">
        <f>[1]TT!F101</f>
        <v>127</v>
      </c>
      <c r="G210" s="26">
        <f>[1]TT!G101</f>
        <v>124</v>
      </c>
      <c r="H210" s="26">
        <f>[1]TT!H101</f>
        <v>122</v>
      </c>
      <c r="I210" s="509">
        <f>[1]TT!$C$101</f>
        <v>135</v>
      </c>
      <c r="J210" s="25">
        <f t="shared" si="49"/>
        <v>100.34615707667115</v>
      </c>
      <c r="K210" s="26">
        <f t="shared" si="50"/>
        <v>97.0609787451275</v>
      </c>
      <c r="L210" s="26">
        <f t="shared" si="51"/>
        <v>98.235092086166205</v>
      </c>
      <c r="M210" s="26">
        <f t="shared" si="52"/>
        <v>93.614116713952853</v>
      </c>
      <c r="N210" s="26">
        <f t="shared" si="53"/>
        <v>91.230605219420653</v>
      </c>
      <c r="O210" s="26">
        <f t="shared" si="54"/>
        <v>89.443798868755891</v>
      </c>
      <c r="P210" s="509">
        <f t="shared" si="55"/>
        <v>98.776271744498715</v>
      </c>
    </row>
    <row r="211" spans="2:16" s="3" customFormat="1" ht="13.2" x14ac:dyDescent="0.25">
      <c r="B211" s="347"/>
      <c r="C211" s="348"/>
      <c r="D211" s="348"/>
      <c r="E211" s="348"/>
      <c r="F211" s="348"/>
      <c r="G211" s="348"/>
      <c r="H211" s="348"/>
      <c r="I211" s="348"/>
      <c r="J211" s="24"/>
      <c r="K211" s="24"/>
      <c r="L211" s="24"/>
      <c r="M211" s="24"/>
      <c r="N211" s="24"/>
      <c r="O211" s="24"/>
      <c r="P211" s="24"/>
    </row>
    <row r="212" spans="2:16" s="3" customFormat="1" ht="13.2" x14ac:dyDescent="0.25">
      <c r="B212" s="722" t="s">
        <v>466</v>
      </c>
      <c r="C212" s="722"/>
      <c r="D212" s="722"/>
      <c r="E212" s="722"/>
      <c r="F212" s="722"/>
      <c r="G212" s="722"/>
      <c r="H212" s="722"/>
      <c r="I212" s="722"/>
      <c r="J212" s="722"/>
      <c r="K212" s="722"/>
      <c r="L212" s="722"/>
      <c r="M212" s="722"/>
      <c r="N212" s="722"/>
      <c r="O212" s="722"/>
      <c r="P212" s="722"/>
    </row>
    <row r="213" spans="2:16" s="3" customFormat="1" ht="13.2" x14ac:dyDescent="0.25">
      <c r="B213" s="709" t="s">
        <v>467</v>
      </c>
      <c r="C213" s="709"/>
      <c r="D213" s="709"/>
      <c r="E213" s="709"/>
      <c r="F213" s="709"/>
      <c r="G213" s="709"/>
      <c r="H213" s="709"/>
      <c r="I213" s="709"/>
      <c r="J213" s="709"/>
      <c r="K213" s="709"/>
      <c r="L213" s="709"/>
      <c r="M213" s="709"/>
      <c r="N213" s="709"/>
      <c r="O213" s="709"/>
      <c r="P213" s="709"/>
    </row>
    <row r="214" spans="2:16" s="3" customFormat="1" ht="13.2" x14ac:dyDescent="0.25">
      <c r="B214" s="40" t="s">
        <v>414</v>
      </c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2:16" s="3" customFormat="1" ht="13.2" x14ac:dyDescent="0.25">
      <c r="B215" s="39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2:16" s="3" customFormat="1" ht="13.2" x14ac:dyDescent="0.25">
      <c r="B216" s="39"/>
      <c r="C216" s="731" t="s">
        <v>468</v>
      </c>
      <c r="D216" s="732"/>
      <c r="E216" s="732"/>
      <c r="F216" s="732"/>
      <c r="G216" s="732"/>
      <c r="H216" s="732"/>
      <c r="I216" s="732"/>
      <c r="J216" s="732"/>
      <c r="K216" s="732"/>
      <c r="L216" s="732"/>
      <c r="M216" s="732"/>
      <c r="N216" s="732"/>
      <c r="O216" s="732"/>
      <c r="P216" s="732"/>
    </row>
    <row r="217" spans="2:16" s="3" customFormat="1" ht="13.2" x14ac:dyDescent="0.25">
      <c r="B217" s="7"/>
      <c r="C217" s="715" t="s">
        <v>469</v>
      </c>
      <c r="D217" s="716"/>
      <c r="E217" s="716"/>
      <c r="F217" s="716"/>
      <c r="G217" s="716"/>
      <c r="H217" s="716"/>
      <c r="I217" s="716"/>
      <c r="J217" s="717" t="s">
        <v>470</v>
      </c>
      <c r="K217" s="718"/>
      <c r="L217" s="718"/>
      <c r="M217" s="718"/>
      <c r="N217" s="718"/>
      <c r="O217" s="718"/>
      <c r="P217" s="718"/>
    </row>
    <row r="218" spans="2:16" s="3" customFormat="1" ht="13.2" x14ac:dyDescent="0.25">
      <c r="B218" s="261"/>
      <c r="C218" s="431">
        <v>2014</v>
      </c>
      <c r="D218" s="416">
        <v>2015</v>
      </c>
      <c r="E218" s="416">
        <v>2016</v>
      </c>
      <c r="F218" s="416">
        <v>2017</v>
      </c>
      <c r="G218" s="416">
        <v>2018</v>
      </c>
      <c r="H218" s="416">
        <v>2019</v>
      </c>
      <c r="I218" s="416">
        <v>2020</v>
      </c>
      <c r="J218" s="384">
        <v>2014</v>
      </c>
      <c r="K218" s="385">
        <v>2015</v>
      </c>
      <c r="L218" s="385">
        <v>2016</v>
      </c>
      <c r="M218" s="385">
        <v>2017</v>
      </c>
      <c r="N218" s="385">
        <v>2018</v>
      </c>
      <c r="O218" s="385">
        <v>2019</v>
      </c>
      <c r="P218" s="385">
        <v>2020</v>
      </c>
    </row>
    <row r="219" spans="2:16" s="3" customFormat="1" ht="13.2" x14ac:dyDescent="0.25">
      <c r="B219" s="32" t="s">
        <v>327</v>
      </c>
      <c r="C219" s="42">
        <f>([1]ARG!C105+[1]ARG!C111)/1000000</f>
        <v>38.620381999999999</v>
      </c>
      <c r="D219" s="43">
        <f>([1]ARG!D105+[1]ARG!D111)/1000000</f>
        <v>58.462021</v>
      </c>
      <c r="E219" s="43">
        <f>([1]ARG!E105+[1]ARG!E111)/1000000</f>
        <v>67.583153999999993</v>
      </c>
      <c r="F219" s="43">
        <f>([1]ARG!F105+[1]ARG!F111)/1000000</f>
        <v>76.507073000000005</v>
      </c>
      <c r="G219" s="43">
        <f>([1]ARG!G105+[1]ARG!G111)/1000000</f>
        <v>82.496122</v>
      </c>
      <c r="H219" s="43">
        <f>([1]ARG!H105+[1]ARG!H111)/1000000</f>
        <v>84.822916000000006</v>
      </c>
      <c r="I219" s="498">
        <f>([1]ARG!I105+[1]ARG!I111)/1000000</f>
        <v>102.251408</v>
      </c>
      <c r="J219" s="22">
        <f t="shared" ref="J219:P221" si="56">IF(ISNUMBER(C219/J6),C219/J6,"nav")</f>
        <v>0.90510509848955345</v>
      </c>
      <c r="K219" s="344">
        <f t="shared" si="56"/>
        <v>1.3554221247415432</v>
      </c>
      <c r="L219" s="344">
        <f t="shared" si="56"/>
        <v>1.5504148531161746</v>
      </c>
      <c r="M219" s="344">
        <f t="shared" si="56"/>
        <v>1.7370280689818376</v>
      </c>
      <c r="N219" s="344">
        <f t="shared" si="56"/>
        <v>1.8540745101495912</v>
      </c>
      <c r="O219" s="344">
        <f t="shared" si="56"/>
        <v>1.8875244132497613</v>
      </c>
      <c r="P219" s="508">
        <f t="shared" si="56"/>
        <v>2.2533752341494586</v>
      </c>
    </row>
    <row r="220" spans="2:16" s="3" customFormat="1" ht="13.2" x14ac:dyDescent="0.25">
      <c r="B220" s="31" t="s">
        <v>640</v>
      </c>
      <c r="C220" s="392">
        <f>[1]BA!C95/1000000</f>
        <v>0.38811000000000001</v>
      </c>
      <c r="D220" s="624">
        <f>[1]BA!D95/1000000</f>
        <v>0.38542100000000001</v>
      </c>
      <c r="E220" s="624">
        <f>[1]BA!E95/1000000</f>
        <v>0.39310099999999998</v>
      </c>
      <c r="F220" s="624">
        <f>[1]BA!F95/1000000</f>
        <v>0.39422499999999999</v>
      </c>
      <c r="G220" s="624">
        <f>[1]BA!G95/1000000</f>
        <v>0.408055</v>
      </c>
      <c r="H220" s="624">
        <f>[1]BA!H95/1000000</f>
        <v>0.42537900000000001</v>
      </c>
      <c r="I220" s="625">
        <f>[1]BA!I95/1000000</f>
        <v>0.42666900000000002</v>
      </c>
      <c r="J220" s="23">
        <f t="shared" si="56"/>
        <v>1.0606416703104504</v>
      </c>
      <c r="K220" s="24">
        <f t="shared" si="56"/>
        <v>1.0426082722428112</v>
      </c>
      <c r="L220" s="24">
        <f t="shared" si="56"/>
        <v>1.0525356110099602</v>
      </c>
      <c r="M220" s="24">
        <f t="shared" si="56"/>
        <v>1.0446920712317149</v>
      </c>
      <c r="N220" s="24">
        <f t="shared" si="56"/>
        <v>1.0701117171929089</v>
      </c>
      <c r="O220" s="24">
        <f t="shared" si="56"/>
        <v>1.1039056417709037</v>
      </c>
      <c r="P220" s="507">
        <f t="shared" si="56"/>
        <v>1.095680645078452</v>
      </c>
    </row>
    <row r="221" spans="2:16" s="3" customFormat="1" ht="13.2" x14ac:dyDescent="0.25">
      <c r="B221" s="31" t="s">
        <v>328</v>
      </c>
      <c r="C221" s="34">
        <f>([1]BO!C93+[1]BO!C99)/1000000</f>
        <v>7.8480049999999997</v>
      </c>
      <c r="D221" s="35">
        <f>([1]BO!D93+[1]BO!D99)/1000000</f>
        <v>8.6689830000000008</v>
      </c>
      <c r="E221" s="35">
        <f>([1]BO!E93+[1]BO!E99)/1000000</f>
        <v>9.4520959999999992</v>
      </c>
      <c r="F221" s="35">
        <f>([1]BO!F93+[1]BO!F99)/1000000</f>
        <v>10.295336000000001</v>
      </c>
      <c r="G221" s="35">
        <f>([1]BO!G93+[1]BO!G99)/1000000</f>
        <v>11.053993999999999</v>
      </c>
      <c r="H221" s="35">
        <f>([1]BO!H93+[1]BO!H99)/1000000</f>
        <v>12.063699</v>
      </c>
      <c r="I221" s="499">
        <f>([1]BO!I93+[1]BO!I99)/1000000</f>
        <v>14.797238999999999</v>
      </c>
      <c r="J221" s="23">
        <f t="shared" si="56"/>
        <v>0.75579606984511438</v>
      </c>
      <c r="K221" s="24">
        <f t="shared" si="56"/>
        <v>0.82040291850334623</v>
      </c>
      <c r="L221" s="24">
        <f t="shared" si="56"/>
        <v>0.87902425026875319</v>
      </c>
      <c r="M221" s="24">
        <f t="shared" si="56"/>
        <v>0.94086420155695893</v>
      </c>
      <c r="N221" s="24">
        <f t="shared" si="56"/>
        <v>0.99270299332718159</v>
      </c>
      <c r="O221" s="24">
        <f t="shared" si="56"/>
        <v>1.0646191815520536</v>
      </c>
      <c r="P221" s="507">
        <f t="shared" si="56"/>
        <v>1.2671683248831116</v>
      </c>
    </row>
    <row r="222" spans="2:16" s="3" customFormat="1" ht="13.2" x14ac:dyDescent="0.25">
      <c r="B222" s="31" t="s">
        <v>329</v>
      </c>
      <c r="C222" s="34" t="s">
        <v>10</v>
      </c>
      <c r="D222" s="35" t="s">
        <v>10</v>
      </c>
      <c r="E222" s="35" t="s">
        <v>10</v>
      </c>
      <c r="F222" s="35" t="s">
        <v>10</v>
      </c>
      <c r="G222" s="35" t="s">
        <v>10</v>
      </c>
      <c r="H222" s="35" t="s">
        <v>10</v>
      </c>
      <c r="I222" s="499" t="s">
        <v>10</v>
      </c>
      <c r="J222" s="23" t="str">
        <f>IF(ISNUMBER(C222/J9),C222/J9,"nav")</f>
        <v>nav</v>
      </c>
      <c r="K222" s="24" t="s">
        <v>10</v>
      </c>
      <c r="L222" s="24" t="s">
        <v>10</v>
      </c>
      <c r="M222" s="24" t="s">
        <v>10</v>
      </c>
      <c r="N222" s="24" t="s">
        <v>10</v>
      </c>
      <c r="O222" s="24" t="s">
        <v>10</v>
      </c>
      <c r="P222" s="507" t="s">
        <v>10</v>
      </c>
    </row>
    <row r="223" spans="2:16" s="3" customFormat="1" ht="13.2" x14ac:dyDescent="0.25">
      <c r="B223" s="31" t="s">
        <v>330</v>
      </c>
      <c r="C223" s="34">
        <f>[1]CL!C98/1000000</f>
        <v>3.6104500000000002</v>
      </c>
      <c r="D223" s="35">
        <f>[1]CL!D98/1000000</f>
        <v>3.8948610000000001</v>
      </c>
      <c r="E223" s="35">
        <f>[1]CL!E98/1000000</f>
        <v>4.1772559999999999</v>
      </c>
      <c r="F223" s="35">
        <f>[1]CL!F98/1000000</f>
        <v>4.4644750000000002</v>
      </c>
      <c r="G223" s="35">
        <f>[1]CL!G98/1000000</f>
        <v>4.7871600000000001</v>
      </c>
      <c r="H223" s="35">
        <f>[1]CL!H98/1000000</f>
        <v>5.1340120000000002</v>
      </c>
      <c r="I223" s="499">
        <f>[1]CL!I98/1000000</f>
        <v>5.562748</v>
      </c>
      <c r="J223" s="23">
        <f>IF(ISNUMBER(C223/J10),C223/J10,"nav")</f>
        <v>0.20297547445506617</v>
      </c>
      <c r="K223" s="24">
        <f t="shared" ref="K223:P224" si="57">IF(ISNUMBER(D223/K10),D223/K10,"nav")</f>
        <v>0.21672524206903374</v>
      </c>
      <c r="L223" s="24">
        <f t="shared" si="57"/>
        <v>0.22993461769203496</v>
      </c>
      <c r="M223" s="24">
        <f t="shared" si="57"/>
        <v>0.24238169622207101</v>
      </c>
      <c r="N223" s="24">
        <f t="shared" si="57"/>
        <v>0.25529606981450192</v>
      </c>
      <c r="O223" s="24">
        <f t="shared" si="57"/>
        <v>0.26869492656596333</v>
      </c>
      <c r="P223" s="507">
        <f t="shared" si="57"/>
        <v>0.28588032568090443</v>
      </c>
    </row>
    <row r="224" spans="2:16" s="3" customFormat="1" ht="13.2" x14ac:dyDescent="0.25">
      <c r="B224" s="31" t="s">
        <v>331</v>
      </c>
      <c r="C224" s="34">
        <f>([1]CO!C95+[1]CO!C101)/1000000</f>
        <v>53.440168</v>
      </c>
      <c r="D224" s="35">
        <f>([1]CO!D95+[1]CO!D101)/1000000</f>
        <v>57.538896999999999</v>
      </c>
      <c r="E224" s="35">
        <f>([1]CO!E95+[1]CO!E101)/1000000</f>
        <v>58.117185999999997</v>
      </c>
      <c r="F224" s="35">
        <f>([1]CO!F95+[1]CO!F101)/1000000</f>
        <v>64.312746000000004</v>
      </c>
      <c r="G224" s="35">
        <f>([1]CO!G95+[1]CO!G101)/1000000</f>
        <v>69.326400000000007</v>
      </c>
      <c r="H224" s="35">
        <f>([1]CO!H95+[1]CO!H101)/1000000</f>
        <v>75.827025000000006</v>
      </c>
      <c r="I224" s="499">
        <f>([1]CO!I95+[1]CO!I101)/1000000</f>
        <v>84.845952999999994</v>
      </c>
      <c r="J224" s="23">
        <f>IF(ISNUMBER(C224/J11),C224/J11,"nav")</f>
        <v>1.1212371873509486</v>
      </c>
      <c r="K224" s="24">
        <f t="shared" si="57"/>
        <v>1.1936687252695115</v>
      </c>
      <c r="L224" s="24">
        <f t="shared" si="57"/>
        <v>1.1922034570322773</v>
      </c>
      <c r="M224" s="24">
        <f t="shared" si="57"/>
        <v>1.304740244937024</v>
      </c>
      <c r="N224" s="24">
        <f t="shared" si="57"/>
        <v>1.3911399070197519</v>
      </c>
      <c r="O224" s="24">
        <f t="shared" si="57"/>
        <v>1.5052667146248147</v>
      </c>
      <c r="P224" s="507">
        <f t="shared" si="57"/>
        <v>1.684373041090895</v>
      </c>
    </row>
    <row r="225" spans="2:17" s="3" customFormat="1" ht="13.2" x14ac:dyDescent="0.25">
      <c r="B225" s="31" t="s">
        <v>332</v>
      </c>
      <c r="C225" s="34" t="s">
        <v>10</v>
      </c>
      <c r="D225" s="35" t="s">
        <v>10</v>
      </c>
      <c r="E225" s="35" t="s">
        <v>10</v>
      </c>
      <c r="F225" s="35" t="s">
        <v>10</v>
      </c>
      <c r="G225" s="35" t="s">
        <v>10</v>
      </c>
      <c r="H225" s="35" t="s">
        <v>10</v>
      </c>
      <c r="I225" s="499" t="s">
        <v>10</v>
      </c>
      <c r="J225" s="23" t="str">
        <f>IF(ISNUMBER(C225/J12),C225/J12,"nav")</f>
        <v>nav</v>
      </c>
      <c r="K225" s="24" t="s">
        <v>10</v>
      </c>
      <c r="L225" s="24" t="s">
        <v>10</v>
      </c>
      <c r="M225" s="24" t="s">
        <v>10</v>
      </c>
      <c r="N225" s="24" t="s">
        <v>10</v>
      </c>
      <c r="O225" s="24" t="s">
        <v>10</v>
      </c>
      <c r="P225" s="507" t="s">
        <v>10</v>
      </c>
    </row>
    <row r="226" spans="2:17" s="3" customFormat="1" ht="13.2" x14ac:dyDescent="0.25">
      <c r="B226" s="31" t="s">
        <v>477</v>
      </c>
      <c r="C226" s="34" t="s">
        <v>10</v>
      </c>
      <c r="D226" s="35" t="s">
        <v>10</v>
      </c>
      <c r="E226" s="35" t="s">
        <v>10</v>
      </c>
      <c r="F226" s="35" t="s">
        <v>10</v>
      </c>
      <c r="G226" s="35" t="s">
        <v>10</v>
      </c>
      <c r="H226" s="35" t="s">
        <v>10</v>
      </c>
      <c r="I226" s="499" t="s">
        <v>10</v>
      </c>
      <c r="J226" s="23" t="str">
        <f>IF(ISNUMBER(C226/J13),C226/J13,"nav")</f>
        <v>nav</v>
      </c>
      <c r="K226" s="24" t="s">
        <v>10</v>
      </c>
      <c r="L226" s="24" t="s">
        <v>10</v>
      </c>
      <c r="M226" s="24" t="s">
        <v>10</v>
      </c>
      <c r="N226" s="24" t="s">
        <v>10</v>
      </c>
      <c r="O226" s="24" t="s">
        <v>10</v>
      </c>
      <c r="P226" s="507" t="s">
        <v>10</v>
      </c>
    </row>
    <row r="227" spans="2:17" s="3" customFormat="1" ht="13.2" x14ac:dyDescent="0.25">
      <c r="B227" s="31" t="s">
        <v>727</v>
      </c>
      <c r="C227" s="34">
        <f>[1]EC!C95/1000000</f>
        <v>8.6618739999999992</v>
      </c>
      <c r="D227" s="35">
        <f>[1]EC!D95/1000000</f>
        <v>9.1760756666666659</v>
      </c>
      <c r="E227" s="35">
        <f>[1]EC!E95/1000000</f>
        <v>10.289972333333301</v>
      </c>
      <c r="F227" s="35">
        <f>[1]EC!F95/1000000</f>
        <v>10.792726249999999</v>
      </c>
      <c r="G227" s="35">
        <f>[1]EC!G95/1000000</f>
        <v>11.645271166666666</v>
      </c>
      <c r="H227" s="35">
        <f>[1]EC!H95/1000000</f>
        <v>12.15330675</v>
      </c>
      <c r="I227" s="35">
        <f>[1]EC!I95/1000000</f>
        <v>12.478843333333334</v>
      </c>
      <c r="J227" s="23">
        <f t="shared" ref="J227:J235" si="58">IF(ISNUMBER(C227/J15),C227/J15,"nav")</f>
        <v>0.54043939322660228</v>
      </c>
      <c r="K227" s="35">
        <f t="shared" ref="K227:K235" si="59">IF(ISNUMBER(D227/K15),D227/K15,"nav")</f>
        <v>0.56368103697453376</v>
      </c>
      <c r="L227" s="35">
        <f t="shared" ref="L227:L235" si="60">IF(ISNUMBER(E227/L15),E227/L15,"nav")</f>
        <v>0.62255069405412888</v>
      </c>
      <c r="M227" s="35">
        <f t="shared" ref="M227:M235" si="61">IF(ISNUMBER(F227/M15),F227/M15,"nav")</f>
        <v>0.64330577850824977</v>
      </c>
      <c r="N227" s="35">
        <f t="shared" ref="N227:N235" si="62">IF(ISNUMBER(G227/N15),G227/N15,"nav")</f>
        <v>0.68407402129272032</v>
      </c>
      <c r="O227" s="35">
        <f t="shared" ref="O227:O235" si="63">IF(ISNUMBER(H227/O15),H227/O15,"nav")</f>
        <v>0.70380568700947521</v>
      </c>
      <c r="P227" s="35">
        <f t="shared" ref="P227:P235" si="64">IF(ISNUMBER(I227/P15),I227/P15,"nav")</f>
        <v>0.71264335257896194</v>
      </c>
      <c r="Q227" s="644"/>
    </row>
    <row r="228" spans="2:17" s="3" customFormat="1" ht="13.2" x14ac:dyDescent="0.25">
      <c r="B228" s="31" t="s">
        <v>333</v>
      </c>
      <c r="C228" s="34" t="str">
        <f>IF(ISNUMBER([1]SV!C95),[1]SV!C95/1000000,"nap")</f>
        <v>nap</v>
      </c>
      <c r="D228" s="35">
        <f>IF(ISNUMBER([1]SV!D95),[1]SV!D95/1000000,"nap")</f>
        <v>3.8897699999999999</v>
      </c>
      <c r="E228" s="35">
        <f>IF(ISNUMBER([1]SV!E95),[1]SV!E95/1000000,"nap")</f>
        <v>4.1530370000000003</v>
      </c>
      <c r="F228" s="35">
        <f>IF(ISNUMBER([1]SV!F95),[1]SV!F95/1000000,"nap")</f>
        <v>4.2734290000000001</v>
      </c>
      <c r="G228" s="35">
        <f>IF(ISNUMBER([1]SV!G95),[1]SV!G95/1000000,"nap")</f>
        <v>4.4128040000000004</v>
      </c>
      <c r="H228" s="35">
        <f>IF(ISNUMBER([1]SV!H95),[1]SV!H95/1000000,"nap")</f>
        <v>4.6517049999999998</v>
      </c>
      <c r="I228" s="499">
        <f>IF(ISNUMBER([1]SV!I95),[1]SV!I95/1000000,"nap")</f>
        <v>4.6261619999999999</v>
      </c>
      <c r="J228" s="23" t="str">
        <f t="shared" si="58"/>
        <v>nav</v>
      </c>
      <c r="K228" s="35">
        <f t="shared" si="59"/>
        <v>0.62137883650236636</v>
      </c>
      <c r="L228" s="35">
        <f t="shared" si="60"/>
        <v>0.66142737399427065</v>
      </c>
      <c r="M228" s="35">
        <f t="shared" si="61"/>
        <v>0.67901250064748386</v>
      </c>
      <c r="N228" s="35">
        <f t="shared" si="62"/>
        <v>0.69983455702771047</v>
      </c>
      <c r="O228" s="35">
        <f t="shared" si="63"/>
        <v>0.7366406139272228</v>
      </c>
      <c r="P228" s="499">
        <f t="shared" si="64"/>
        <v>0.731866992815425</v>
      </c>
    </row>
    <row r="229" spans="2:17" s="3" customFormat="1" ht="13.2" x14ac:dyDescent="0.25">
      <c r="B229" s="31" t="s">
        <v>334</v>
      </c>
      <c r="C229" s="34">
        <f>[1]GT!C102/1000000</f>
        <v>4.1431469999999999</v>
      </c>
      <c r="D229" s="35">
        <f>[1]GT!D102/1000000</f>
        <v>4.2728989999999998</v>
      </c>
      <c r="E229" s="35">
        <f>[1]GT!E102/1000000</f>
        <v>4.2146160000000004</v>
      </c>
      <c r="F229" s="35">
        <f>[1]GT!F102/1000000</f>
        <v>4.104304</v>
      </c>
      <c r="G229" s="35">
        <f>[1]GT!G102/1000000</f>
        <v>4.0212529999999997</v>
      </c>
      <c r="H229" s="35">
        <f>[1]GT!H102/1000000</f>
        <v>4.1333830000000003</v>
      </c>
      <c r="I229" s="499">
        <f>[1]GT!I102/1000000</f>
        <v>6.0339960000000001</v>
      </c>
      <c r="J229" s="23">
        <f t="shared" si="58"/>
        <v>0.262113758902489</v>
      </c>
      <c r="K229" s="35">
        <f t="shared" si="59"/>
        <v>0.27447703437544785</v>
      </c>
      <c r="L229" s="35">
        <f t="shared" si="60"/>
        <v>0.26628118190336053</v>
      </c>
      <c r="M229" s="35">
        <f t="shared" si="61"/>
        <v>0.25512509216830198</v>
      </c>
      <c r="N229" s="35">
        <f t="shared" si="62"/>
        <v>0.24599408452341262</v>
      </c>
      <c r="O229" s="35">
        <f t="shared" si="63"/>
        <v>0.24893860079477109</v>
      </c>
      <c r="P229" s="499">
        <f t="shared" si="64"/>
        <v>0.35792364523823328</v>
      </c>
    </row>
    <row r="230" spans="2:17" s="3" customFormat="1" ht="13.2" x14ac:dyDescent="0.25">
      <c r="B230" s="31" t="s">
        <v>335</v>
      </c>
      <c r="C230" s="34">
        <f>([1]HN!C98)/1000000</f>
        <v>5.1111149999999999</v>
      </c>
      <c r="D230" s="35">
        <f>([1]HN!D98)/1000000</f>
        <v>5.2087240000000001</v>
      </c>
      <c r="E230" s="35">
        <f>([1]HN!E98)/1000000</f>
        <v>6.1334020000000002</v>
      </c>
      <c r="F230" s="35">
        <f>([1]HN!F98)/1000000</f>
        <v>6.2712209999999997</v>
      </c>
      <c r="G230" s="35">
        <f>([1]HN!G98)/1000000</f>
        <v>6.6596739999999999</v>
      </c>
      <c r="H230" s="35">
        <f>([1]HN!H98)/1000000</f>
        <v>7.0184740000000003</v>
      </c>
      <c r="I230" s="499">
        <f>([1]HN!I98)/1000000</f>
        <v>6.6113479999999996</v>
      </c>
      <c r="J230" s="23">
        <f t="shared" si="58"/>
        <v>0.60614611931713736</v>
      </c>
      <c r="K230" s="24">
        <f t="shared" si="59"/>
        <v>0.60732300825625285</v>
      </c>
      <c r="L230" s="24">
        <f t="shared" si="60"/>
        <v>0.70329032990444917</v>
      </c>
      <c r="M230" s="24">
        <f t="shared" si="61"/>
        <v>0.70730183614544795</v>
      </c>
      <c r="N230" s="24">
        <f t="shared" si="62"/>
        <v>0.73896207363351896</v>
      </c>
      <c r="O230" s="24">
        <f t="shared" si="63"/>
        <v>0.76635117871220659</v>
      </c>
      <c r="P230" s="507">
        <f t="shared" si="64"/>
        <v>0.71056145479558064</v>
      </c>
    </row>
    <row r="231" spans="2:17" s="3" customFormat="1" ht="13.2" x14ac:dyDescent="0.25">
      <c r="B231" s="31" t="s">
        <v>336</v>
      </c>
      <c r="C231" s="34">
        <f>([1]JM!C96+[1]JM!C102)/1000000</f>
        <v>0.99320200000000003</v>
      </c>
      <c r="D231" s="35">
        <f>([1]JM!D96+[1]JM!D102)/1000000</f>
        <v>1.1286480000000001</v>
      </c>
      <c r="E231" s="35">
        <f>([1]JM!E96+[1]JM!E102)/1000000</f>
        <v>1.150134</v>
      </c>
      <c r="F231" s="35">
        <f>([1]JM!F96+[1]JM!F102)/1000000</f>
        <v>0.56424399999999997</v>
      </c>
      <c r="G231" s="35">
        <f>([1]JM!G96+[1]JM!G102)/1000000</f>
        <v>0.67590099999999997</v>
      </c>
      <c r="H231" s="35">
        <f>([1]JM!H96+[1]JM!H102)/1000000</f>
        <v>0.72506800000000005</v>
      </c>
      <c r="I231" s="499">
        <f>([1]JM!I96+[1]JM!I102)/1000000</f>
        <v>0.82072500000000004</v>
      </c>
      <c r="J231" s="23">
        <f t="shared" si="58"/>
        <v>0.36573175478346492</v>
      </c>
      <c r="K231" s="24">
        <f t="shared" si="59"/>
        <v>0.41502498648633745</v>
      </c>
      <c r="L231" s="24">
        <f t="shared" si="60"/>
        <v>0.42258485985044442</v>
      </c>
      <c r="M231" s="24">
        <f t="shared" si="61"/>
        <v>0.20699502032736561</v>
      </c>
      <c r="N231" s="24">
        <f t="shared" si="62"/>
        <v>0.24749375865531151</v>
      </c>
      <c r="O231" s="24">
        <f t="shared" si="63"/>
        <v>0.26519517265695525</v>
      </c>
      <c r="P231" s="507" t="str">
        <f t="shared" si="64"/>
        <v>nav</v>
      </c>
    </row>
    <row r="232" spans="2:17" s="3" customFormat="1" ht="13.2" x14ac:dyDescent="0.25">
      <c r="B232" s="31" t="s">
        <v>337</v>
      </c>
      <c r="C232" s="34">
        <f>([1]RD!C110+[1]RD!C116)/1000000</f>
        <v>3.3209770000000001</v>
      </c>
      <c r="D232" s="35">
        <f>([1]RD!D110+[1]RD!D116)/1000000</f>
        <v>3.4879410000000002</v>
      </c>
      <c r="E232" s="35">
        <f>([1]RD!E110+[1]RD!E116)/1000000</f>
        <v>3.4559190000000002</v>
      </c>
      <c r="F232" s="35">
        <f>([1]RD!F110+[1]RD!F116)/1000000</f>
        <v>3.3214250000000001</v>
      </c>
      <c r="G232" s="35">
        <f>([1]RD!G110+[1]RD!G116)/1000000</f>
        <v>3.6211030000000002</v>
      </c>
      <c r="H232" s="35">
        <f>([1]RD!H110+[1]RD!H116)/1000000</f>
        <v>3.629569</v>
      </c>
      <c r="I232" s="499">
        <f>([1]RD!I110+[1]RD!I116)/1000000</f>
        <v>3.917125</v>
      </c>
      <c r="J232" s="23">
        <f t="shared" si="58"/>
        <v>0.33601271858937226</v>
      </c>
      <c r="K232" s="24">
        <f t="shared" si="59"/>
        <v>0.34948457667814303</v>
      </c>
      <c r="L232" s="24">
        <f t="shared" si="60"/>
        <v>0.34301772349403903</v>
      </c>
      <c r="M232" s="24">
        <f t="shared" si="61"/>
        <v>0.32661705397450258</v>
      </c>
      <c r="N232" s="24">
        <f t="shared" si="62"/>
        <v>0.35272262266990279</v>
      </c>
      <c r="O232" s="24">
        <f t="shared" si="63"/>
        <v>0.35040131990515833</v>
      </c>
      <c r="P232" s="507">
        <f t="shared" si="64"/>
        <v>0.37489834664290056</v>
      </c>
    </row>
    <row r="233" spans="2:17" s="3" customFormat="1" ht="13.2" x14ac:dyDescent="0.25">
      <c r="B233" s="31" t="s">
        <v>338</v>
      </c>
      <c r="C233" s="34">
        <f>([1]PY!C95+[1]PY!C101)/1000000</f>
        <v>1.1321540000000001</v>
      </c>
      <c r="D233" s="35">
        <f>([1]PY!D95+[1]PY!D101)/1000000</f>
        <v>1.2452669999999999</v>
      </c>
      <c r="E233" s="35">
        <f>([1]PY!E95+[1]PY!E101)/1000000</f>
        <v>1.351558</v>
      </c>
      <c r="F233" s="35">
        <f>([1]PY!F95+[1]PY!F101)/1000000</f>
        <v>1.6368290000000001</v>
      </c>
      <c r="G233" s="35">
        <f>([1]PY!G95+[1]PY!G101)/1000000</f>
        <v>2.740364</v>
      </c>
      <c r="H233" s="35">
        <f>([1]PY!H95+[1]PY!H101)/1000000</f>
        <v>2.5916489999999999</v>
      </c>
      <c r="I233" s="499">
        <f>([1]PY!I95+[1]PY!I101)/1000000</f>
        <v>2.8465120000000002</v>
      </c>
      <c r="J233" s="23">
        <f t="shared" si="58"/>
        <v>0.17006377425332331</v>
      </c>
      <c r="K233" s="24">
        <f t="shared" si="59"/>
        <v>0.18432681715052576</v>
      </c>
      <c r="L233" s="24">
        <f t="shared" si="60"/>
        <v>0.19717716852023245</v>
      </c>
      <c r="M233" s="24">
        <f t="shared" si="61"/>
        <v>0.23539147664405116</v>
      </c>
      <c r="N233" s="24">
        <f t="shared" si="62"/>
        <v>0.38853971433080164</v>
      </c>
      <c r="O233" s="24">
        <f t="shared" si="63"/>
        <v>0.36238097609271502</v>
      </c>
      <c r="P233" s="507">
        <f t="shared" si="64"/>
        <v>0.39247769815721834</v>
      </c>
    </row>
    <row r="234" spans="2:17" s="3" customFormat="1" ht="13.2" x14ac:dyDescent="0.25">
      <c r="B234" s="31" t="s">
        <v>339</v>
      </c>
      <c r="C234" s="34" t="s">
        <v>10</v>
      </c>
      <c r="D234" s="35" t="s">
        <v>10</v>
      </c>
      <c r="E234" s="35" t="s">
        <v>10</v>
      </c>
      <c r="F234" s="35" t="s">
        <v>10</v>
      </c>
      <c r="G234" s="35" t="s">
        <v>10</v>
      </c>
      <c r="H234" s="35" t="s">
        <v>10</v>
      </c>
      <c r="I234" s="499" t="s">
        <v>10</v>
      </c>
      <c r="J234" s="23" t="str">
        <f t="shared" si="58"/>
        <v>nav</v>
      </c>
      <c r="K234" s="24" t="str">
        <f t="shared" si="59"/>
        <v>nav</v>
      </c>
      <c r="L234" s="24" t="str">
        <f t="shared" si="60"/>
        <v>nav</v>
      </c>
      <c r="M234" s="24" t="str">
        <f t="shared" si="61"/>
        <v>nav</v>
      </c>
      <c r="N234" s="24" t="str">
        <f t="shared" si="62"/>
        <v>nav</v>
      </c>
      <c r="O234" s="24" t="str">
        <f t="shared" si="63"/>
        <v>nav</v>
      </c>
      <c r="P234" s="507" t="str">
        <f t="shared" si="64"/>
        <v>nav</v>
      </c>
    </row>
    <row r="235" spans="2:17" s="3" customFormat="1" ht="13.2" x14ac:dyDescent="0.25">
      <c r="B235" s="33" t="s">
        <v>340</v>
      </c>
      <c r="C235" s="36">
        <f>[1]TT!$C$102/1000000</f>
        <v>0.19977249999999999</v>
      </c>
      <c r="D235" s="37">
        <f>[1]TT!$C$102/1000000</f>
        <v>0.19977249999999999</v>
      </c>
      <c r="E235" s="37">
        <f>[1]TT!$C$102/1000000</f>
        <v>0.19977249999999999</v>
      </c>
      <c r="F235" s="37">
        <f>[1]TT!$C$102/1000000</f>
        <v>0.19977249999999999</v>
      </c>
      <c r="G235" s="37">
        <f>[1]TT!$C$102/1000000</f>
        <v>0.19977249999999999</v>
      </c>
      <c r="H235" s="37">
        <f>[1]TT!$C$102/1000000</f>
        <v>0.19977249999999999</v>
      </c>
      <c r="I235" s="500">
        <f>[1]TT!$C$102/1000000</f>
        <v>0.19977249999999999</v>
      </c>
      <c r="J235" s="25">
        <f t="shared" si="58"/>
        <v>0.14849187158962432</v>
      </c>
      <c r="K235" s="26">
        <f t="shared" si="59"/>
        <v>0.14801614027756477</v>
      </c>
      <c r="L235" s="26">
        <f t="shared" si="60"/>
        <v>0.1475539092765687</v>
      </c>
      <c r="M235" s="26">
        <f t="shared" si="61"/>
        <v>0.14725611126959171</v>
      </c>
      <c r="N235" s="26">
        <f t="shared" si="62"/>
        <v>0.14697875871932831</v>
      </c>
      <c r="O235" s="26">
        <f t="shared" si="63"/>
        <v>0.14646238778285683</v>
      </c>
      <c r="P235" s="509">
        <f t="shared" si="64"/>
        <v>0.14616876108946569</v>
      </c>
    </row>
    <row r="236" spans="2:17" s="3" customFormat="1" ht="13.2" x14ac:dyDescent="0.25">
      <c r="B236" s="261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2:17" s="3" customFormat="1" ht="13.2" x14ac:dyDescent="0.25">
      <c r="B237" s="722" t="s">
        <v>471</v>
      </c>
      <c r="C237" s="722"/>
      <c r="D237" s="722"/>
      <c r="E237" s="722"/>
      <c r="F237" s="722"/>
      <c r="G237" s="722"/>
      <c r="H237" s="722"/>
      <c r="I237" s="722"/>
      <c r="J237" s="722"/>
      <c r="K237" s="722"/>
      <c r="L237" s="722"/>
      <c r="M237" s="722"/>
      <c r="N237" s="722"/>
      <c r="O237" s="722"/>
      <c r="P237" s="722"/>
    </row>
    <row r="238" spans="2:17" s="3" customFormat="1" ht="13.2" x14ac:dyDescent="0.25">
      <c r="B238" s="12"/>
      <c r="C238" s="13"/>
      <c r="D238" s="13"/>
      <c r="E238" s="13"/>
      <c r="F238" s="13"/>
      <c r="G238" s="13"/>
      <c r="H238" s="13"/>
      <c r="I238" s="13"/>
      <c r="J238" s="29"/>
      <c r="K238" s="29"/>
      <c r="L238" s="29"/>
      <c r="M238" s="29"/>
      <c r="N238" s="29"/>
      <c r="O238" s="29"/>
      <c r="P238" s="29"/>
    </row>
    <row r="239" spans="2:17" s="3" customFormat="1" ht="13.2" x14ac:dyDescent="0.25">
      <c r="B239" s="12"/>
      <c r="C239" s="731" t="s">
        <v>472</v>
      </c>
      <c r="D239" s="732"/>
      <c r="E239" s="732"/>
      <c r="F239" s="732"/>
      <c r="G239" s="732"/>
      <c r="H239" s="732"/>
      <c r="I239" s="732"/>
      <c r="J239" s="732"/>
      <c r="K239" s="732"/>
      <c r="L239" s="732"/>
      <c r="M239" s="732"/>
      <c r="N239" s="732"/>
      <c r="O239" s="732"/>
      <c r="P239" s="732"/>
    </row>
    <row r="240" spans="2:17" s="3" customFormat="1" ht="13.2" x14ac:dyDescent="0.25">
      <c r="B240" s="7"/>
      <c r="C240" s="717" t="s">
        <v>576</v>
      </c>
      <c r="D240" s="718"/>
      <c r="E240" s="718"/>
      <c r="F240" s="718"/>
      <c r="G240" s="718"/>
      <c r="H240" s="718"/>
      <c r="I240" s="718"/>
      <c r="J240" s="717" t="s">
        <v>465</v>
      </c>
      <c r="K240" s="718"/>
      <c r="L240" s="718"/>
      <c r="M240" s="718"/>
      <c r="N240" s="718"/>
      <c r="O240" s="718"/>
      <c r="P240" s="718"/>
    </row>
    <row r="241" spans="2:16" s="3" customFormat="1" ht="13.2" x14ac:dyDescent="0.25">
      <c r="B241" s="261"/>
      <c r="C241" s="431">
        <v>2014</v>
      </c>
      <c r="D241" s="416">
        <v>2015</v>
      </c>
      <c r="E241" s="416">
        <v>2016</v>
      </c>
      <c r="F241" s="416">
        <v>2017</v>
      </c>
      <c r="G241" s="416">
        <v>2018</v>
      </c>
      <c r="H241" s="416">
        <v>2019</v>
      </c>
      <c r="I241" s="416">
        <v>2020</v>
      </c>
      <c r="J241" s="384">
        <v>2014</v>
      </c>
      <c r="K241" s="385">
        <v>2015</v>
      </c>
      <c r="L241" s="385">
        <v>2016</v>
      </c>
      <c r="M241" s="385">
        <v>2017</v>
      </c>
      <c r="N241" s="385">
        <v>2018</v>
      </c>
      <c r="O241" s="385">
        <v>2019</v>
      </c>
      <c r="P241" s="385">
        <v>2020</v>
      </c>
    </row>
    <row r="242" spans="2:16" s="3" customFormat="1" ht="13.2" x14ac:dyDescent="0.25">
      <c r="B242" s="32" t="s">
        <v>327</v>
      </c>
      <c r="C242" s="42">
        <f>([1]ARG!C106+[1]ARG!C112)</f>
        <v>44.371109366230122</v>
      </c>
      <c r="D242" s="43">
        <f>([1]ARG!D106+[1]ARG!D112)</f>
        <v>40.094009996155329</v>
      </c>
      <c r="E242" s="43">
        <f>([1]ARG!E106+[1]ARG!E112)</f>
        <v>50.538359137424138</v>
      </c>
      <c r="F242" s="43">
        <f>([1]ARG!F106+[1]ARG!F112)</f>
        <v>63.325340094384849</v>
      </c>
      <c r="G242" s="43">
        <f>([1]ARG!G106+[1]ARG!G112)</f>
        <v>47.381654292840459</v>
      </c>
      <c r="H242" s="43">
        <f>([1]ARG!H106+[1]ARG!H112)</f>
        <v>38.813458620919945</v>
      </c>
      <c r="I242" s="498">
        <f>([1]ARG!I106+[1]ARG!I112)</f>
        <v>44.634674316306153</v>
      </c>
      <c r="J242" s="22">
        <f t="shared" ref="J242:P248" si="65">IF(ISNUMBER(C242/J6*1000),C242/J6*1000,"nav")</f>
        <v>1039.8788213180403</v>
      </c>
      <c r="K242" s="344">
        <f t="shared" si="65"/>
        <v>929.56602062042168</v>
      </c>
      <c r="L242" s="344">
        <f t="shared" si="65"/>
        <v>1159.3928075446424</v>
      </c>
      <c r="M242" s="344">
        <f t="shared" si="65"/>
        <v>1437.7480265356307</v>
      </c>
      <c r="N242" s="344">
        <f t="shared" si="65"/>
        <v>1064.8878437349508</v>
      </c>
      <c r="O242" s="344">
        <f t="shared" si="65"/>
        <v>863.697620459615</v>
      </c>
      <c r="P242" s="508">
        <f t="shared" si="65"/>
        <v>983.64092637913814</v>
      </c>
    </row>
    <row r="243" spans="2:16" s="3" customFormat="1" ht="13.2" x14ac:dyDescent="0.25">
      <c r="B243" s="31" t="s">
        <v>640</v>
      </c>
      <c r="C243" s="34">
        <f>[1]BA!C96</f>
        <v>6.112393</v>
      </c>
      <c r="D243" s="35">
        <f>[1]BA!D96</f>
        <v>6.1862599999999999</v>
      </c>
      <c r="E243" s="35">
        <f>[1]BA!E96</f>
        <v>6.50807</v>
      </c>
      <c r="F243" s="35">
        <f>[1]BA!F96</f>
        <v>6.6448660000000004</v>
      </c>
      <c r="G243" s="35">
        <f>[1]BA!G96</f>
        <v>6.5077949999999998</v>
      </c>
      <c r="H243" s="35">
        <f>[1]BA!H96</f>
        <v>7.1379999999999999</v>
      </c>
      <c r="I243" s="499">
        <f>[1]BA!I96</f>
        <v>7.3689999999999998</v>
      </c>
      <c r="J243" s="23">
        <f t="shared" si="65"/>
        <v>16704.178508963709</v>
      </c>
      <c r="K243" s="24">
        <f t="shared" si="65"/>
        <v>16734.547028430759</v>
      </c>
      <c r="L243" s="24">
        <f t="shared" si="65"/>
        <v>17425.484631037805</v>
      </c>
      <c r="M243" s="24">
        <f t="shared" si="65"/>
        <v>17608.824464702142</v>
      </c>
      <c r="N243" s="24">
        <f t="shared" si="65"/>
        <v>17066.492709535298</v>
      </c>
      <c r="O243" s="24">
        <f t="shared" si="65"/>
        <v>18523.900970571445</v>
      </c>
      <c r="P243" s="507">
        <f t="shared" si="65"/>
        <v>18923.499653321687</v>
      </c>
    </row>
    <row r="244" spans="2:16" s="3" customFormat="1" ht="13.2" x14ac:dyDescent="0.25">
      <c r="B244" s="31" t="s">
        <v>328</v>
      </c>
      <c r="C244" s="34">
        <f>[1]BO!C94+[1]BO!C100+[1]BO!C104</f>
        <v>17.423952740893586</v>
      </c>
      <c r="D244" s="35">
        <f>[1]BO!D94+[1]BO!D100+[1]BO!D104</f>
        <v>20.901125671583106</v>
      </c>
      <c r="E244" s="35">
        <f>[1]BO!E94+[1]BO!E100+[1]BO!E104</f>
        <v>21.596005349233177</v>
      </c>
      <c r="F244" s="35">
        <f>[1]BO!F94+[1]BO!F100+[1]BO!F104</f>
        <v>23.847704885043161</v>
      </c>
      <c r="G244" s="35">
        <f>[1]BO!G94+[1]BO!G100+[1]BO!G104</f>
        <v>26.33724344679452</v>
      </c>
      <c r="H244" s="35">
        <f>[1]BO!H94+[1]BO!H100+[1]BO!H104</f>
        <v>26.376227647544678</v>
      </c>
      <c r="I244" s="499">
        <f>[1]BO!I94+[1]BO!I100+[1]BO!I104</f>
        <v>33.895804502687319</v>
      </c>
      <c r="J244" s="23">
        <f t="shared" si="65"/>
        <v>1678.0003329170131</v>
      </c>
      <c r="K244" s="24">
        <f t="shared" si="65"/>
        <v>1978.011088610047</v>
      </c>
      <c r="L244" s="24">
        <f t="shared" si="65"/>
        <v>2008.381253312459</v>
      </c>
      <c r="M244" s="24">
        <f t="shared" si="65"/>
        <v>2179.3802373843964</v>
      </c>
      <c r="N244" s="24">
        <f t="shared" si="65"/>
        <v>2365.2139132353086</v>
      </c>
      <c r="O244" s="24">
        <f t="shared" si="65"/>
        <v>2327.6971591018369</v>
      </c>
      <c r="P244" s="507">
        <f t="shared" si="65"/>
        <v>2902.6827107567656</v>
      </c>
    </row>
    <row r="245" spans="2:16" s="3" customFormat="1" ht="13.2" x14ac:dyDescent="0.25">
      <c r="B245" s="31" t="s">
        <v>329</v>
      </c>
      <c r="C245" s="34">
        <f>[1]BR!C99+[1]BR!C105</f>
        <v>69.703704540320757</v>
      </c>
      <c r="D245" s="35">
        <f>[1]BR!D99+[1]BR!D105</f>
        <v>41.471891005941409</v>
      </c>
      <c r="E245" s="35">
        <f>[1]BR!E99+[1]BR!E105</f>
        <v>52.485965450584509</v>
      </c>
      <c r="F245" s="35">
        <f>[1]BR!F99+[1]BR!F105</f>
        <v>54.392357920193476</v>
      </c>
      <c r="G245" s="35">
        <f>[1]BR!G99+[1]BR!G105</f>
        <v>49.568900588417463</v>
      </c>
      <c r="H245" s="35">
        <f>[1]BR!H99+[1]BR!H105</f>
        <v>54.435368050214592</v>
      </c>
      <c r="I245" s="499">
        <f>[1]BR!I99+[1]BR!I105</f>
        <v>63.928613109633041</v>
      </c>
      <c r="J245" s="23">
        <f t="shared" si="65"/>
        <v>345.55103237313784</v>
      </c>
      <c r="K245" s="24">
        <f t="shared" si="65"/>
        <v>203.81743112734216</v>
      </c>
      <c r="L245" s="24">
        <f t="shared" si="65"/>
        <v>255.83368400735046</v>
      </c>
      <c r="M245" s="24">
        <f t="shared" si="65"/>
        <v>263.01310916365048</v>
      </c>
      <c r="N245" s="24">
        <f t="shared" si="65"/>
        <v>237.74634577832583</v>
      </c>
      <c r="O245" s="24">
        <f t="shared" si="65"/>
        <v>259.03455995514855</v>
      </c>
      <c r="P245" s="507">
        <f t="shared" si="65"/>
        <v>301.8979679168815</v>
      </c>
    </row>
    <row r="246" spans="2:16" s="3" customFormat="1" ht="13.2" x14ac:dyDescent="0.25">
      <c r="B246" s="31" t="s">
        <v>330</v>
      </c>
      <c r="C246" s="34">
        <f>[1]CL!C99</f>
        <v>38.972420775361392</v>
      </c>
      <c r="D246" s="35">
        <f>[1]CL!D99</f>
        <v>37.088329745476003</v>
      </c>
      <c r="E246" s="35">
        <f>[1]CL!E99</f>
        <v>41.506407438863164</v>
      </c>
      <c r="F246" s="35">
        <f>[1]CL!F99</f>
        <v>47.217745352586064</v>
      </c>
      <c r="G246" s="35">
        <f>[1]CL!G99</f>
        <v>45.478244470928139</v>
      </c>
      <c r="H246" s="35">
        <f>[1]CL!H99</f>
        <v>49.978212408856869</v>
      </c>
      <c r="I246" s="499">
        <f>[1]CL!I99</f>
        <v>68.489999999999995</v>
      </c>
      <c r="J246" s="23">
        <f t="shared" si="65"/>
        <v>2190.9860536890019</v>
      </c>
      <c r="K246" s="24">
        <f t="shared" si="65"/>
        <v>2063.7391788883942</v>
      </c>
      <c r="L246" s="24">
        <f t="shared" si="65"/>
        <v>2284.6959645817346</v>
      </c>
      <c r="M246" s="24">
        <f t="shared" si="65"/>
        <v>2563.5079623789179</v>
      </c>
      <c r="N246" s="24">
        <f t="shared" si="65"/>
        <v>2425.324634123584</v>
      </c>
      <c r="O246" s="24">
        <f t="shared" si="65"/>
        <v>2615.6721318718996</v>
      </c>
      <c r="P246" s="507">
        <f t="shared" si="65"/>
        <v>3519.8329145748007</v>
      </c>
    </row>
    <row r="247" spans="2:16" s="3" customFormat="1" ht="13.2" x14ac:dyDescent="0.25">
      <c r="B247" s="31" t="s">
        <v>331</v>
      </c>
      <c r="C247" s="34">
        <f>[1]CO!C96+[1]CO!C102</f>
        <v>77.628462457470548</v>
      </c>
      <c r="D247" s="35">
        <f>[1]CO!D96+[1]CO!D102</f>
        <v>65.091109606587608</v>
      </c>
      <c r="E247" s="35">
        <f>[1]CO!E96+[1]CO!E102</f>
        <v>67.068081261843403</v>
      </c>
      <c r="F247" s="35">
        <f>[1]CO!F96+[1]CO!F102</f>
        <v>72.524564973827808</v>
      </c>
      <c r="G247" s="35">
        <f>[1]CO!G96+[1]CO!G102</f>
        <v>70.96558728511711</v>
      </c>
      <c r="H247" s="35">
        <f>[1]CO!H96+[1]CO!H102</f>
        <v>77.132382135202633</v>
      </c>
      <c r="I247" s="499">
        <f>[1]CO!I96+[1]CO!I102</f>
        <v>91.634378287816034</v>
      </c>
      <c r="J247" s="23">
        <f t="shared" si="65"/>
        <v>1628.7358771812428</v>
      </c>
      <c r="K247" s="24">
        <f t="shared" si="65"/>
        <v>1350.3425661856793</v>
      </c>
      <c r="L247" s="24">
        <f t="shared" si="65"/>
        <v>1375.8201977792148</v>
      </c>
      <c r="M247" s="24">
        <f t="shared" si="65"/>
        <v>1471.3369363501163</v>
      </c>
      <c r="N247" s="24">
        <f t="shared" si="65"/>
        <v>1424.0326989057546</v>
      </c>
      <c r="O247" s="24">
        <f t="shared" si="65"/>
        <v>1531.1797798719151</v>
      </c>
      <c r="P247" s="507">
        <f t="shared" si="65"/>
        <v>1819.1377545741302</v>
      </c>
    </row>
    <row r="248" spans="2:16" s="3" customFormat="1" ht="13.2" x14ac:dyDescent="0.25">
      <c r="B248" s="31" t="s">
        <v>332</v>
      </c>
      <c r="C248" s="34" t="s">
        <v>10</v>
      </c>
      <c r="D248" s="35" t="s">
        <v>10</v>
      </c>
      <c r="E248" s="35" t="s">
        <v>10</v>
      </c>
      <c r="F248" s="35" t="s">
        <v>10</v>
      </c>
      <c r="G248" s="35" t="s">
        <v>10</v>
      </c>
      <c r="H248" s="35" t="s">
        <v>10</v>
      </c>
      <c r="I248" s="499" t="s">
        <v>10</v>
      </c>
      <c r="J248" s="23" t="str">
        <f t="shared" si="65"/>
        <v>nav</v>
      </c>
      <c r="K248" s="24" t="str">
        <f t="shared" si="65"/>
        <v>nav</v>
      </c>
      <c r="L248" s="24" t="str">
        <f t="shared" si="65"/>
        <v>nav</v>
      </c>
      <c r="M248" s="24" t="str">
        <f t="shared" si="65"/>
        <v>nav</v>
      </c>
      <c r="N248" s="24" t="str">
        <f t="shared" si="65"/>
        <v>nav</v>
      </c>
      <c r="O248" s="24" t="str">
        <f t="shared" si="65"/>
        <v>nav</v>
      </c>
      <c r="P248" s="507" t="str">
        <f t="shared" si="65"/>
        <v>nav</v>
      </c>
    </row>
    <row r="249" spans="2:16" s="3" customFormat="1" ht="13.2" x14ac:dyDescent="0.25">
      <c r="B249" s="31" t="s">
        <v>477</v>
      </c>
      <c r="C249" s="34" t="s">
        <v>10</v>
      </c>
      <c r="D249" s="35" t="s">
        <v>10</v>
      </c>
      <c r="E249" s="35" t="s">
        <v>10</v>
      </c>
      <c r="F249" s="35" t="s">
        <v>10</v>
      </c>
      <c r="G249" s="35" t="s">
        <v>10</v>
      </c>
      <c r="H249" s="35" t="s">
        <v>10</v>
      </c>
      <c r="I249" s="499" t="s">
        <v>10</v>
      </c>
      <c r="J249" s="23" t="str">
        <f>IF(ISNUMBER(C249/J13*1000),C249/J13*1000,"nav")</f>
        <v>nav</v>
      </c>
      <c r="K249" s="24" t="str">
        <f>IF(ISNUMBER(D249/K13*1000),D249/K13*1000,"nav")</f>
        <v>nav</v>
      </c>
      <c r="L249" s="24" t="str">
        <f>IF(ISNUMBER(E249/L13*1000),E249/L13*1000,"nav")</f>
        <v>nav</v>
      </c>
      <c r="M249" s="24" t="str">
        <f t="shared" ref="M249:M258" si="66">IF(ISNUMBER(F249/M14*1000),F249/M14*1000,"nav")</f>
        <v>nav</v>
      </c>
      <c r="N249" s="24" t="str">
        <f t="shared" ref="N249:N258" si="67">IF(ISNUMBER(G249/N14*1000),G249/N14*1000,"nav")</f>
        <v>nav</v>
      </c>
      <c r="O249" s="24" t="str">
        <f t="shared" ref="O249:O258" si="68">IF(ISNUMBER(H249/O14*1000),H249/O14*1000,"nav")</f>
        <v>nav</v>
      </c>
      <c r="P249" s="507" t="str">
        <f t="shared" ref="P249:P258" si="69">IF(ISNUMBER(I249/P14*1000),I249/P14*1000,"nav")</f>
        <v>nav</v>
      </c>
    </row>
    <row r="250" spans="2:16" s="3" customFormat="1" ht="13.2" x14ac:dyDescent="0.25">
      <c r="B250" s="31" t="s">
        <v>727</v>
      </c>
      <c r="C250" s="34">
        <f>[1]EC!C96/1000</f>
        <v>18.530999999999999</v>
      </c>
      <c r="D250" s="35">
        <f>[1]EC!D96/1000</f>
        <v>15.530358719000001</v>
      </c>
      <c r="E250" s="35">
        <f>[1]EC!E96/1000</f>
        <v>18.711454898</v>
      </c>
      <c r="F250" s="35">
        <f>[1]EC!F96/1000</f>
        <v>19.396516457000001</v>
      </c>
      <c r="G250" s="35">
        <f>[1]EC!G96/1000</f>
        <v>18.841615913000002</v>
      </c>
      <c r="H250" s="35">
        <f>[1]EC!H96/1000</f>
        <v>33.170507710999999</v>
      </c>
      <c r="I250" s="35">
        <f>[1]EC!I96/1000</f>
        <v>22.057468395000001</v>
      </c>
      <c r="J250" s="23">
        <f t="shared" ref="J250:J258" si="70">IF(ISNUMBER(C250/J15*1000),C250/J15*1000,"nav")</f>
        <v>1156.2027334826353</v>
      </c>
      <c r="K250" s="24">
        <f t="shared" ref="K250:K258" si="71">IF(ISNUMBER(D250/K15*1000),D250/K15*1000,"nav")</f>
        <v>954.02098078954509</v>
      </c>
      <c r="L250" s="24">
        <f t="shared" ref="L250:L258" si="72">IF(ISNUMBER(E250/L15*1000),E250/L15*1000,"nav")</f>
        <v>1132.0564192167215</v>
      </c>
      <c r="M250" s="24">
        <f t="shared" si="66"/>
        <v>1156.1389430884958</v>
      </c>
      <c r="N250" s="24">
        <f t="shared" si="67"/>
        <v>1106.8063405987803</v>
      </c>
      <c r="O250" s="24">
        <f t="shared" si="68"/>
        <v>1920.9250986768229</v>
      </c>
      <c r="P250" s="507">
        <f t="shared" si="69"/>
        <v>1259.6606757958573</v>
      </c>
    </row>
    <row r="251" spans="2:16" s="3" customFormat="1" ht="13.2" x14ac:dyDescent="0.25">
      <c r="B251" s="31" t="s">
        <v>333</v>
      </c>
      <c r="C251" s="34" t="s">
        <v>10</v>
      </c>
      <c r="D251" s="35">
        <f>[1]SV!D96</f>
        <v>9.2131576033599991</v>
      </c>
      <c r="E251" s="35">
        <f>[1]SV!E96</f>
        <v>8.9901542085300008</v>
      </c>
      <c r="F251" s="35">
        <f>[1]SV!F96</f>
        <v>10.072536349579901</v>
      </c>
      <c r="G251" s="35">
        <f>[1]SV!G96</f>
        <v>11.316013136885701</v>
      </c>
      <c r="H251" s="35">
        <f>[1]SV!H96</f>
        <v>12.56751005644</v>
      </c>
      <c r="I251" s="499">
        <f>[1]SV!I96</f>
        <v>14.104536438012</v>
      </c>
      <c r="J251" s="23" t="str">
        <f t="shared" si="70"/>
        <v>nav</v>
      </c>
      <c r="K251" s="24">
        <f t="shared" si="71"/>
        <v>1471.7736915264313</v>
      </c>
      <c r="L251" s="24">
        <f t="shared" si="72"/>
        <v>1431.8037835809166</v>
      </c>
      <c r="M251" s="24">
        <f t="shared" si="66"/>
        <v>1600.4426643313664</v>
      </c>
      <c r="N251" s="24">
        <f t="shared" si="67"/>
        <v>1794.6269630312511</v>
      </c>
      <c r="O251" s="24">
        <f t="shared" si="68"/>
        <v>1990.1817341195342</v>
      </c>
      <c r="P251" s="507">
        <f t="shared" si="69"/>
        <v>2231.3625566816359</v>
      </c>
    </row>
    <row r="252" spans="2:16" s="3" customFormat="1" ht="13.2" x14ac:dyDescent="0.25">
      <c r="B252" s="31" t="s">
        <v>334</v>
      </c>
      <c r="C252" s="34">
        <f>[1]GT!C103</f>
        <v>6.713439515598262</v>
      </c>
      <c r="D252" s="35">
        <f>[1]GT!D103</f>
        <v>7.0728511530398324</v>
      </c>
      <c r="E252" s="35">
        <f>[1]GT!E103</f>
        <v>7.6954267482052643</v>
      </c>
      <c r="F252" s="35">
        <f>[1]GT!F103</f>
        <v>8.588287992680506</v>
      </c>
      <c r="G252" s="35">
        <f>[1]GT!G103</f>
        <v>8.7170008853618022</v>
      </c>
      <c r="H252" s="35">
        <f>[1]GT!H103</f>
        <v>9.4036244421237498</v>
      </c>
      <c r="I252" s="499">
        <f>[1]GT!I103</f>
        <v>11.34552761033742</v>
      </c>
      <c r="J252" s="23">
        <f t="shared" si="70"/>
        <v>424.72180364297122</v>
      </c>
      <c r="K252" s="24">
        <f t="shared" si="71"/>
        <v>454.33678845798602</v>
      </c>
      <c r="L252" s="24">
        <f t="shared" si="72"/>
        <v>486.20024452116917</v>
      </c>
      <c r="M252" s="24">
        <f t="shared" si="66"/>
        <v>533.85123658007183</v>
      </c>
      <c r="N252" s="24">
        <f t="shared" si="67"/>
        <v>533.24937589958995</v>
      </c>
      <c r="O252" s="24">
        <f t="shared" si="68"/>
        <v>566.34604415361366</v>
      </c>
      <c r="P252" s="507">
        <f t="shared" si="69"/>
        <v>672.99225910043549</v>
      </c>
    </row>
    <row r="253" spans="2:16" s="3" customFormat="1" ht="13.2" x14ac:dyDescent="0.25">
      <c r="B253" s="31" t="s">
        <v>335</v>
      </c>
      <c r="C253" s="34" t="s">
        <v>10</v>
      </c>
      <c r="D253" s="35" t="s">
        <v>10</v>
      </c>
      <c r="E253" s="35" t="s">
        <v>10</v>
      </c>
      <c r="F253" s="35" t="s">
        <v>10</v>
      </c>
      <c r="G253" s="35" t="s">
        <v>10</v>
      </c>
      <c r="H253" s="35" t="s">
        <v>10</v>
      </c>
      <c r="I253" s="499" t="s">
        <v>10</v>
      </c>
      <c r="J253" s="23" t="str">
        <f t="shared" si="70"/>
        <v>nav</v>
      </c>
      <c r="K253" s="24" t="str">
        <f t="shared" si="71"/>
        <v>nav</v>
      </c>
      <c r="L253" s="24" t="str">
        <f t="shared" si="72"/>
        <v>nav</v>
      </c>
      <c r="M253" s="24" t="str">
        <f t="shared" si="66"/>
        <v>nav</v>
      </c>
      <c r="N253" s="24" t="str">
        <f t="shared" si="67"/>
        <v>nav</v>
      </c>
      <c r="O253" s="24" t="str">
        <f t="shared" si="68"/>
        <v>nav</v>
      </c>
      <c r="P253" s="507" t="str">
        <f t="shared" si="69"/>
        <v>nav</v>
      </c>
    </row>
    <row r="254" spans="2:16" s="3" customFormat="1" ht="13.2" x14ac:dyDescent="0.25">
      <c r="B254" s="31" t="s">
        <v>336</v>
      </c>
      <c r="C254" s="34">
        <f>[1]JM!C97+[1]JM!C103</f>
        <v>3.194580148212729</v>
      </c>
      <c r="D254" s="35">
        <f>[1]JM!D97+[1]JM!D103</f>
        <v>3.404070636106959</v>
      </c>
      <c r="E254" s="35">
        <f>[1]JM!E97+[1]JM!E103</f>
        <v>3.5529524758642168</v>
      </c>
      <c r="F254" s="35">
        <f>[1]JM!F97+[1]JM!F103</f>
        <v>4.1990083919999996</v>
      </c>
      <c r="G254" s="35">
        <f>[1]JM!G97+[1]JM!G103</f>
        <v>4.3488432576350817</v>
      </c>
      <c r="H254" s="35">
        <f>[1]JM!H97+[1]JM!H103</f>
        <v>4.4755686774434453</v>
      </c>
      <c r="I254" s="499">
        <f>[1]JM!I97+[1]JM!I103</f>
        <v>4.8073001409751042</v>
      </c>
      <c r="J254" s="23">
        <f t="shared" si="70"/>
        <v>1176.3562733484857</v>
      </c>
      <c r="K254" s="24">
        <f t="shared" si="71"/>
        <v>1251.7404627030119</v>
      </c>
      <c r="L254" s="24">
        <f t="shared" si="72"/>
        <v>1305.4339094995623</v>
      </c>
      <c r="M254" s="24">
        <f t="shared" si="66"/>
        <v>1540.4219228858769</v>
      </c>
      <c r="N254" s="24">
        <f t="shared" si="67"/>
        <v>1592.4100772671081</v>
      </c>
      <c r="O254" s="24">
        <f t="shared" si="68"/>
        <v>1636.9488215624951</v>
      </c>
      <c r="P254" s="507" t="str">
        <f t="shared" si="69"/>
        <v>nav</v>
      </c>
    </row>
    <row r="255" spans="2:16" s="3" customFormat="1" ht="13.2" x14ac:dyDescent="0.25">
      <c r="B255" s="31" t="s">
        <v>337</v>
      </c>
      <c r="C255" s="34">
        <f>[1]RD!C111</f>
        <v>7.7947222569129462</v>
      </c>
      <c r="D255" s="35">
        <f>[1]RD!D111</f>
        <v>8.4741058808289598</v>
      </c>
      <c r="E255" s="35">
        <f>[1]RD!E111</f>
        <v>8.9685953272511583</v>
      </c>
      <c r="F255" s="35">
        <f>[1]RD!F111</f>
        <v>9.0447712340588886</v>
      </c>
      <c r="G255" s="35">
        <f>[1]RD!G111</f>
        <v>9.261622662042754</v>
      </c>
      <c r="H255" s="35">
        <f>[1]RD!H111</f>
        <v>10.839941027178453</v>
      </c>
      <c r="I255" s="499">
        <f>[1]RD!I111</f>
        <v>11.945972878354622</v>
      </c>
      <c r="J255" s="23">
        <f t="shared" si="70"/>
        <v>788.66123318361019</v>
      </c>
      <c r="K255" s="24">
        <f t="shared" si="71"/>
        <v>849.0881315043091</v>
      </c>
      <c r="L255" s="24">
        <f t="shared" si="72"/>
        <v>890.17918304594752</v>
      </c>
      <c r="M255" s="24">
        <f t="shared" si="66"/>
        <v>889.43045058721486</v>
      </c>
      <c r="N255" s="24">
        <f t="shared" si="67"/>
        <v>902.15159180358216</v>
      </c>
      <c r="O255" s="24">
        <f t="shared" si="68"/>
        <v>1046.4960560378954</v>
      </c>
      <c r="P255" s="507">
        <f t="shared" si="69"/>
        <v>1143.3195216226391</v>
      </c>
    </row>
    <row r="256" spans="2:16" s="3" customFormat="1" ht="13.2" x14ac:dyDescent="0.25">
      <c r="B256" s="31" t="s">
        <v>338</v>
      </c>
      <c r="C256" s="34">
        <f>[1]PY!C96+[1]PY!C102</f>
        <v>14.005418664938432</v>
      </c>
      <c r="D256" s="35">
        <f>[1]PY!D96+[1]PY!D102</f>
        <v>12.895920549827705</v>
      </c>
      <c r="E256" s="35">
        <f>[1]PY!E96+[1]PY!E102</f>
        <v>13.62339147518697</v>
      </c>
      <c r="F256" s="35">
        <f>[1]PY!F96+[1]PY!F102</f>
        <v>15.045466123599626</v>
      </c>
      <c r="G256" s="35">
        <f>[1]PY!G96+[1]PY!G102</f>
        <v>14.356968563457674</v>
      </c>
      <c r="H256" s="35">
        <f>[1]PY!H96+[1]PY!H102</f>
        <v>14.742188059022117</v>
      </c>
      <c r="I256" s="499">
        <f>[1]PY!I96+[1]PY!I102</f>
        <v>15.889149355530066</v>
      </c>
      <c r="J256" s="23">
        <f t="shared" si="70"/>
        <v>2103.7900834668867</v>
      </c>
      <c r="K256" s="24">
        <f t="shared" si="71"/>
        <v>1908.8789706752041</v>
      </c>
      <c r="L256" s="24">
        <f t="shared" si="72"/>
        <v>1987.5001714466116</v>
      </c>
      <c r="M256" s="24">
        <f t="shared" si="66"/>
        <v>2163.6801936134834</v>
      </c>
      <c r="N256" s="24">
        <f t="shared" si="67"/>
        <v>2035.5881424154395</v>
      </c>
      <c r="O256" s="24">
        <f t="shared" si="68"/>
        <v>2061.3472343557337</v>
      </c>
      <c r="P256" s="507">
        <f t="shared" si="69"/>
        <v>2190.7993940424944</v>
      </c>
    </row>
    <row r="257" spans="2:16" s="3" customFormat="1" ht="13.2" x14ac:dyDescent="0.25">
      <c r="B257" s="31" t="s">
        <v>339</v>
      </c>
      <c r="C257" s="34" t="s">
        <v>10</v>
      </c>
      <c r="D257" s="35" t="s">
        <v>10</v>
      </c>
      <c r="E257" s="35" t="s">
        <v>10</v>
      </c>
      <c r="F257" s="35" t="s">
        <v>10</v>
      </c>
      <c r="G257" s="35" t="s">
        <v>10</v>
      </c>
      <c r="H257" s="35" t="s">
        <v>10</v>
      </c>
      <c r="I257" s="499" t="s">
        <v>10</v>
      </c>
      <c r="J257" s="23" t="str">
        <f t="shared" si="70"/>
        <v>nav</v>
      </c>
      <c r="K257" s="24" t="str">
        <f t="shared" si="71"/>
        <v>nav</v>
      </c>
      <c r="L257" s="24" t="str">
        <f t="shared" si="72"/>
        <v>nav</v>
      </c>
      <c r="M257" s="24" t="str">
        <f t="shared" si="66"/>
        <v>nav</v>
      </c>
      <c r="N257" s="24" t="str">
        <f t="shared" si="67"/>
        <v>nav</v>
      </c>
      <c r="O257" s="24" t="str">
        <f t="shared" si="68"/>
        <v>nav</v>
      </c>
      <c r="P257" s="507" t="str">
        <f t="shared" si="69"/>
        <v>nav</v>
      </c>
    </row>
    <row r="258" spans="2:16" s="3" customFormat="1" ht="13.2" x14ac:dyDescent="0.25">
      <c r="B258" s="33" t="s">
        <v>340</v>
      </c>
      <c r="C258" s="36">
        <f>[1]TT!C103</f>
        <v>7.44</v>
      </c>
      <c r="D258" s="37">
        <f>[1]TT!D103</f>
        <v>6.85</v>
      </c>
      <c r="E258" s="37">
        <f>[1]TT!E103</f>
        <v>6.58</v>
      </c>
      <c r="F258" s="37">
        <f>[1]TT!F103</f>
        <v>6.43</v>
      </c>
      <c r="G258" s="37">
        <f>[1]TT!G103</f>
        <v>6.6</v>
      </c>
      <c r="H258" s="37">
        <f>[1]TT!H103</f>
        <v>7.31</v>
      </c>
      <c r="I258" s="500">
        <f>[1]TT!I103</f>
        <v>8.34</v>
      </c>
      <c r="J258" s="25">
        <f t="shared" si="70"/>
        <v>5530.1882122254319</v>
      </c>
      <c r="K258" s="26">
        <f t="shared" si="71"/>
        <v>5075.325987817735</v>
      </c>
      <c r="L258" s="26">
        <f t="shared" si="72"/>
        <v>4860.0519242629598</v>
      </c>
      <c r="M258" s="26">
        <f t="shared" si="66"/>
        <v>4739.6753580371405</v>
      </c>
      <c r="N258" s="26">
        <f t="shared" si="67"/>
        <v>4855.8225358723894</v>
      </c>
      <c r="O258" s="26">
        <f t="shared" si="68"/>
        <v>5359.2964732016844</v>
      </c>
      <c r="P258" s="509">
        <f t="shared" si="69"/>
        <v>6102.1785655490312</v>
      </c>
    </row>
    <row r="259" spans="2:16" s="3" customFormat="1" ht="13.2" x14ac:dyDescent="0.25">
      <c r="B259" s="261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2:16" s="3" customFormat="1" ht="13.2" x14ac:dyDescent="0.25">
      <c r="B260" s="722" t="s">
        <v>471</v>
      </c>
      <c r="C260" s="722"/>
      <c r="D260" s="722"/>
      <c r="E260" s="722"/>
      <c r="F260" s="722"/>
      <c r="G260" s="722"/>
      <c r="H260" s="722"/>
      <c r="I260" s="722"/>
      <c r="J260" s="722"/>
      <c r="K260" s="722"/>
      <c r="L260" s="722"/>
      <c r="M260" s="722"/>
      <c r="N260" s="722"/>
      <c r="O260" s="722"/>
      <c r="P260" s="722"/>
    </row>
    <row r="261" spans="2:16" s="3" customFormat="1" ht="13.2" x14ac:dyDescent="0.25">
      <c r="B261" s="30"/>
      <c r="C261" s="29"/>
      <c r="D261" s="29"/>
      <c r="E261" s="29"/>
      <c r="F261" s="29"/>
      <c r="G261" s="29"/>
      <c r="H261" s="29"/>
      <c r="I261" s="29"/>
      <c r="J261" s="14"/>
      <c r="K261" s="14"/>
      <c r="L261" s="14"/>
      <c r="M261" s="14"/>
      <c r="N261" s="14"/>
      <c r="O261" s="14"/>
      <c r="P261" s="14"/>
    </row>
    <row r="262" spans="2:16" s="3" customFormat="1" ht="13.2" x14ac:dyDescent="0.25">
      <c r="B262" s="7"/>
      <c r="C262" s="717" t="s">
        <v>473</v>
      </c>
      <c r="D262" s="718"/>
      <c r="E262" s="718"/>
      <c r="F262" s="718"/>
      <c r="G262" s="718"/>
      <c r="H262" s="718"/>
      <c r="I262" s="718"/>
      <c r="J262" s="737"/>
      <c r="K262" s="737"/>
      <c r="L262" s="737"/>
      <c r="M262" s="737"/>
      <c r="N262" s="737"/>
      <c r="O262" s="737"/>
      <c r="P262" s="737"/>
    </row>
    <row r="263" spans="2:16" s="3" customFormat="1" ht="13.2" x14ac:dyDescent="0.25">
      <c r="B263" s="261"/>
      <c r="C263" s="384">
        <v>2014</v>
      </c>
      <c r="D263" s="385">
        <v>2015</v>
      </c>
      <c r="E263" s="385">
        <v>2016</v>
      </c>
      <c r="F263" s="385">
        <v>2017</v>
      </c>
      <c r="G263" s="385">
        <v>2018</v>
      </c>
      <c r="H263" s="385">
        <v>2019</v>
      </c>
      <c r="I263" s="385">
        <v>2020</v>
      </c>
      <c r="J263" s="38"/>
      <c r="K263" s="38"/>
      <c r="L263" s="38"/>
      <c r="M263" s="38"/>
      <c r="N263" s="38"/>
      <c r="O263" s="38"/>
      <c r="P263" s="38"/>
    </row>
    <row r="264" spans="2:16" s="3" customFormat="1" ht="13.2" x14ac:dyDescent="0.25">
      <c r="B264" s="32" t="s">
        <v>327</v>
      </c>
      <c r="C264" s="42">
        <f t="shared" ref="C264:I270" si="73">IF(ISNUMBER(C242/C6*100000),C242/C6*100000,"nav")</f>
        <v>7.5732338175901956</v>
      </c>
      <c r="D264" s="43">
        <f t="shared" si="73"/>
        <v>7.9580503469095607</v>
      </c>
      <c r="E264" s="43">
        <f t="shared" si="73"/>
        <v>8.9364151931857538</v>
      </c>
      <c r="F264" s="43">
        <f t="shared" si="73"/>
        <v>10.13937257268533</v>
      </c>
      <c r="G264" s="43">
        <f t="shared" si="73"/>
        <v>10.676219017762948</v>
      </c>
      <c r="H264" s="43">
        <f t="shared" si="73"/>
        <v>9.2324745418437359</v>
      </c>
      <c r="I264" s="498">
        <f t="shared" si="73"/>
        <v>11.514086242034354</v>
      </c>
      <c r="J264" s="38"/>
      <c r="K264" s="38"/>
      <c r="L264" s="38"/>
      <c r="M264" s="38"/>
      <c r="N264" s="38"/>
      <c r="O264" s="38"/>
      <c r="P264" s="38"/>
    </row>
    <row r="265" spans="2:16" s="3" customFormat="1" ht="13.2" x14ac:dyDescent="0.25">
      <c r="B265" s="31" t="s">
        <v>640</v>
      </c>
      <c r="C265" s="34">
        <f t="shared" si="73"/>
        <v>55.009116598869646</v>
      </c>
      <c r="D265" s="35">
        <f t="shared" si="73"/>
        <v>52.82525531987568</v>
      </c>
      <c r="E265" s="35">
        <f t="shared" si="73"/>
        <v>54.267426802717338</v>
      </c>
      <c r="F265" s="35">
        <f t="shared" si="73"/>
        <v>53.762139201844697</v>
      </c>
      <c r="G265" s="35">
        <f t="shared" si="73"/>
        <v>50.692249870500113</v>
      </c>
      <c r="H265" s="35">
        <f t="shared" si="73"/>
        <v>54.221869082064323</v>
      </c>
      <c r="I265" s="499">
        <f t="shared" si="73"/>
        <v>74.377996467322731</v>
      </c>
      <c r="J265" s="38"/>
      <c r="K265" s="38"/>
      <c r="L265" s="38"/>
      <c r="M265" s="38"/>
      <c r="N265" s="38"/>
      <c r="O265" s="38"/>
      <c r="P265" s="38"/>
    </row>
    <row r="266" spans="2:16" s="3" customFormat="1" ht="13.2" x14ac:dyDescent="0.25">
      <c r="B266" s="31" t="s">
        <v>328</v>
      </c>
      <c r="C266" s="34">
        <f t="shared" si="73"/>
        <v>52.423858564082437</v>
      </c>
      <c r="D266" s="35">
        <f t="shared" si="73"/>
        <v>62.878069001361773</v>
      </c>
      <c r="E266" s="35">
        <f t="shared" si="73"/>
        <v>63.167435586553566</v>
      </c>
      <c r="F266" s="35">
        <f t="shared" si="73"/>
        <v>63.119175071809643</v>
      </c>
      <c r="G266" s="35">
        <f t="shared" si="73"/>
        <v>64.899966597827017</v>
      </c>
      <c r="H266" s="35">
        <f t="shared" si="73"/>
        <v>64.030164750026188</v>
      </c>
      <c r="I266" s="499">
        <f t="shared" si="73"/>
        <v>88.385409394230294</v>
      </c>
      <c r="J266" s="38"/>
      <c r="K266" s="38"/>
      <c r="L266" s="38"/>
      <c r="M266" s="38"/>
      <c r="N266" s="38"/>
      <c r="O266" s="38"/>
      <c r="P266" s="38"/>
    </row>
    <row r="267" spans="2:16" s="3" customFormat="1" ht="13.2" x14ac:dyDescent="0.25">
      <c r="B267" s="31" t="s">
        <v>329</v>
      </c>
      <c r="C267" s="34">
        <f t="shared" si="73"/>
        <v>3.2038152931854613</v>
      </c>
      <c r="D267" s="35">
        <f t="shared" si="73"/>
        <v>2.7008871395865133</v>
      </c>
      <c r="E267" s="35">
        <f t="shared" si="73"/>
        <v>2.7284744074644038</v>
      </c>
      <c r="F267" s="35">
        <f t="shared" si="73"/>
        <v>2.732222211930222</v>
      </c>
      <c r="G267" s="35">
        <f t="shared" si="73"/>
        <v>2.7422288614692363</v>
      </c>
      <c r="H267" s="35">
        <f t="shared" si="73"/>
        <v>2.9622241082773062</v>
      </c>
      <c r="I267" s="499">
        <f t="shared" si="73"/>
        <v>4.4605819899412964</v>
      </c>
      <c r="J267" s="38"/>
      <c r="K267" s="38"/>
      <c r="L267" s="38"/>
      <c r="M267" s="38"/>
      <c r="N267" s="38"/>
      <c r="O267" s="38"/>
      <c r="P267" s="38"/>
    </row>
    <row r="268" spans="2:16" s="3" customFormat="1" ht="13.2" x14ac:dyDescent="0.25">
      <c r="B268" s="31" t="s">
        <v>330</v>
      </c>
      <c r="C268" s="34">
        <f t="shared" si="73"/>
        <v>15.92944544093063</v>
      </c>
      <c r="D268" s="35">
        <f t="shared" si="73"/>
        <v>16.442186541390672</v>
      </c>
      <c r="E268" s="35">
        <f t="shared" si="73"/>
        <v>16.336697758546933</v>
      </c>
      <c r="F268" s="35">
        <f t="shared" si="73"/>
        <v>16.160395740072637</v>
      </c>
      <c r="G268" s="35">
        <f t="shared" si="73"/>
        <v>16.541762688672335</v>
      </c>
      <c r="H268" s="35">
        <f t="shared" si="73"/>
        <v>18.753600064691735</v>
      </c>
      <c r="I268" s="499">
        <f t="shared" si="73"/>
        <v>34.157482381791027</v>
      </c>
      <c r="J268" s="38"/>
      <c r="K268" s="38"/>
      <c r="L268" s="38"/>
      <c r="M268" s="38"/>
      <c r="N268" s="38"/>
      <c r="O268" s="38"/>
      <c r="P268" s="38"/>
    </row>
    <row r="269" spans="2:16" s="3" customFormat="1" ht="13.2" x14ac:dyDescent="0.25">
      <c r="B269" s="31" t="s">
        <v>331</v>
      </c>
      <c r="C269" s="34">
        <f t="shared" si="73"/>
        <v>24.344247078724326</v>
      </c>
      <c r="D269" s="35">
        <f t="shared" si="73"/>
        <v>25.475895991591809</v>
      </c>
      <c r="E269" s="35">
        <f t="shared" si="73"/>
        <v>23.298918259841759</v>
      </c>
      <c r="F269" s="35">
        <f t="shared" si="73"/>
        <v>23.511148301456771</v>
      </c>
      <c r="G269" s="35">
        <f t="shared" si="73"/>
        <v>23.391131557868611</v>
      </c>
      <c r="H269" s="35">
        <f t="shared" si="73"/>
        <v>23.807721955658923</v>
      </c>
      <c r="I269" s="499">
        <f t="shared" si="73"/>
        <v>31.361851121755162</v>
      </c>
      <c r="J269" s="38"/>
      <c r="K269" s="38"/>
      <c r="L269" s="38"/>
      <c r="M269" s="38"/>
      <c r="N269" s="38"/>
      <c r="O269" s="38"/>
      <c r="P269" s="38"/>
    </row>
    <row r="270" spans="2:16" s="3" customFormat="1" ht="13.2" x14ac:dyDescent="0.25">
      <c r="B270" s="31" t="s">
        <v>332</v>
      </c>
      <c r="C270" s="34" t="str">
        <f t="shared" si="73"/>
        <v>nav</v>
      </c>
      <c r="D270" s="35" t="str">
        <f t="shared" si="73"/>
        <v>nav</v>
      </c>
      <c r="E270" s="35" t="str">
        <f t="shared" si="73"/>
        <v>nav</v>
      </c>
      <c r="F270" s="35" t="str">
        <f t="shared" si="73"/>
        <v>nav</v>
      </c>
      <c r="G270" s="35" t="str">
        <f t="shared" si="73"/>
        <v>nav</v>
      </c>
      <c r="H270" s="35" t="str">
        <f t="shared" si="73"/>
        <v>nav</v>
      </c>
      <c r="I270" s="499" t="str">
        <f t="shared" si="73"/>
        <v>nav</v>
      </c>
      <c r="J270" s="38"/>
      <c r="K270" s="38"/>
      <c r="L270" s="38"/>
      <c r="M270" s="38"/>
      <c r="N270" s="38"/>
      <c r="O270" s="38"/>
      <c r="P270" s="38"/>
    </row>
    <row r="271" spans="2:16" s="3" customFormat="1" ht="13.2" x14ac:dyDescent="0.25">
      <c r="B271" s="31" t="s">
        <v>477</v>
      </c>
      <c r="C271" s="34" t="str">
        <f t="shared" ref="C271:I280" si="74">IF(ISNUMBER(C249/C14*100000),C249/C14*100000,"nav")</f>
        <v>nav</v>
      </c>
      <c r="D271" s="35" t="str">
        <f t="shared" si="74"/>
        <v>nav</v>
      </c>
      <c r="E271" s="35" t="str">
        <f t="shared" si="74"/>
        <v>nav</v>
      </c>
      <c r="F271" s="35" t="str">
        <f t="shared" si="74"/>
        <v>nav</v>
      </c>
      <c r="G271" s="35" t="str">
        <f t="shared" si="74"/>
        <v>nav</v>
      </c>
      <c r="H271" s="35" t="str">
        <f t="shared" si="74"/>
        <v>nav</v>
      </c>
      <c r="I271" s="499" t="str">
        <f t="shared" si="74"/>
        <v>nav</v>
      </c>
      <c r="J271" s="38"/>
      <c r="K271" s="38"/>
      <c r="L271" s="38"/>
      <c r="M271" s="38"/>
      <c r="N271" s="38"/>
      <c r="O271" s="38"/>
      <c r="P271" s="38"/>
    </row>
    <row r="272" spans="2:16" s="3" customFormat="1" ht="13.2" x14ac:dyDescent="0.25">
      <c r="B272" s="31" t="s">
        <v>727</v>
      </c>
      <c r="C272" s="34">
        <f t="shared" si="74"/>
        <v>18.216522703610757</v>
      </c>
      <c r="D272" s="35">
        <f t="shared" si="74"/>
        <v>15.641352887359279</v>
      </c>
      <c r="E272" s="35">
        <f t="shared" si="74"/>
        <v>18.723119401387063</v>
      </c>
      <c r="F272" s="35">
        <f t="shared" si="74"/>
        <v>18.597590026104584</v>
      </c>
      <c r="G272" s="35">
        <f t="shared" si="74"/>
        <v>17.516980124302254</v>
      </c>
      <c r="H272" s="35">
        <f t="shared" si="74"/>
        <v>30.682747477268336</v>
      </c>
      <c r="I272" s="499">
        <f t="shared" si="74"/>
        <v>22.323563034009087</v>
      </c>
      <c r="J272" s="38"/>
      <c r="K272" s="38"/>
      <c r="L272" s="38"/>
      <c r="M272" s="38"/>
      <c r="N272" s="38"/>
      <c r="O272" s="38"/>
      <c r="P272" s="38"/>
    </row>
    <row r="273" spans="2:16" s="3" customFormat="1" ht="13.2" x14ac:dyDescent="0.25">
      <c r="B273" s="31" t="s">
        <v>333</v>
      </c>
      <c r="C273" s="34" t="str">
        <f t="shared" si="74"/>
        <v>nav</v>
      </c>
      <c r="D273" s="35">
        <f t="shared" si="74"/>
        <v>39.30823134911153</v>
      </c>
      <c r="E273" s="35">
        <f t="shared" si="74"/>
        <v>37.162558015503841</v>
      </c>
      <c r="F273" s="35">
        <f t="shared" si="74"/>
        <v>40.323710855235504</v>
      </c>
      <c r="G273" s="35">
        <f t="shared" si="74"/>
        <v>43.488253215731618</v>
      </c>
      <c r="H273" s="35">
        <f t="shared" si="74"/>
        <v>46.725169803388226</v>
      </c>
      <c r="I273" s="499">
        <f t="shared" si="74"/>
        <v>57.245410630146367</v>
      </c>
      <c r="J273" s="38"/>
      <c r="K273" s="38"/>
      <c r="L273" s="38"/>
      <c r="M273" s="38"/>
      <c r="N273" s="38"/>
      <c r="O273" s="38"/>
      <c r="P273" s="38"/>
    </row>
    <row r="274" spans="2:16" s="3" customFormat="1" ht="13.2" x14ac:dyDescent="0.25">
      <c r="B274" s="31" t="s">
        <v>334</v>
      </c>
      <c r="C274" s="34">
        <f t="shared" si="74"/>
        <v>11.401519877676265</v>
      </c>
      <c r="D274" s="35">
        <f t="shared" si="74"/>
        <v>11.33979246099253</v>
      </c>
      <c r="E274" s="35">
        <f t="shared" si="74"/>
        <v>11.530837347933659</v>
      </c>
      <c r="F274" s="35">
        <f t="shared" si="74"/>
        <v>11.987638033103305</v>
      </c>
      <c r="G274" s="35">
        <f t="shared" si="74"/>
        <v>12.267047931286678</v>
      </c>
      <c r="H274" s="35">
        <f t="shared" si="74"/>
        <v>12.262019463195561</v>
      </c>
      <c r="I274" s="499">
        <f t="shared" si="74"/>
        <v>14.756294387625129</v>
      </c>
      <c r="J274" s="38"/>
      <c r="K274" s="38"/>
      <c r="L274" s="38"/>
      <c r="M274" s="38"/>
      <c r="N274" s="38"/>
      <c r="O274" s="38"/>
      <c r="P274" s="38"/>
    </row>
    <row r="275" spans="2:16" s="3" customFormat="1" ht="13.2" x14ac:dyDescent="0.25">
      <c r="B275" s="31" t="s">
        <v>335</v>
      </c>
      <c r="C275" s="34" t="str">
        <f t="shared" si="74"/>
        <v>nav</v>
      </c>
      <c r="D275" s="35" t="str">
        <f t="shared" si="74"/>
        <v>nav</v>
      </c>
      <c r="E275" s="35" t="str">
        <f t="shared" si="74"/>
        <v>nav</v>
      </c>
      <c r="F275" s="35" t="str">
        <f t="shared" si="74"/>
        <v>nav</v>
      </c>
      <c r="G275" s="35" t="str">
        <f t="shared" si="74"/>
        <v>nav</v>
      </c>
      <c r="H275" s="35" t="str">
        <f t="shared" si="74"/>
        <v>nav</v>
      </c>
      <c r="I275" s="499" t="str">
        <f t="shared" si="74"/>
        <v>nav</v>
      </c>
      <c r="J275" s="38"/>
      <c r="K275" s="38"/>
      <c r="L275" s="38"/>
      <c r="M275" s="38"/>
      <c r="N275" s="38"/>
      <c r="O275" s="38"/>
      <c r="P275" s="38"/>
    </row>
    <row r="276" spans="2:16" s="3" customFormat="1" ht="13.2" x14ac:dyDescent="0.25">
      <c r="B276" s="31" t="s">
        <v>336</v>
      </c>
      <c r="C276" s="34">
        <f t="shared" si="74"/>
        <v>23.762538456549851</v>
      </c>
      <c r="D276" s="35">
        <f t="shared" si="74"/>
        <v>24.723654161640621</v>
      </c>
      <c r="E276" s="35">
        <f t="shared" si="74"/>
        <v>25.913754457694466</v>
      </c>
      <c r="F276" s="35">
        <f t="shared" si="74"/>
        <v>27.668742698998418</v>
      </c>
      <c r="G276" s="35">
        <f t="shared" si="74"/>
        <v>27.411020927936889</v>
      </c>
      <c r="H276" s="35">
        <f t="shared" si="74"/>
        <v>27.979137577329084</v>
      </c>
      <c r="I276" s="499">
        <f t="shared" si="74"/>
        <v>34.863141840365984</v>
      </c>
      <c r="J276" s="38"/>
      <c r="K276" s="38"/>
      <c r="L276" s="38"/>
      <c r="M276" s="38"/>
      <c r="N276" s="38"/>
      <c r="O276" s="38"/>
      <c r="P276" s="38"/>
    </row>
    <row r="277" spans="2:16" s="3" customFormat="1" ht="13.2" x14ac:dyDescent="0.25">
      <c r="B277" s="31" t="s">
        <v>337</v>
      </c>
      <c r="C277" s="34">
        <f t="shared" si="74"/>
        <v>11.776892923210942</v>
      </c>
      <c r="D277" s="35">
        <f t="shared" si="74"/>
        <v>12.01969492479688</v>
      </c>
      <c r="E277" s="35">
        <f t="shared" si="74"/>
        <v>11.988954287805601</v>
      </c>
      <c r="F277" s="35">
        <f t="shared" si="74"/>
        <v>11.462900829517208</v>
      </c>
      <c r="G277" s="35">
        <f t="shared" si="74"/>
        <v>10.976775501087195</v>
      </c>
      <c r="H277" s="35">
        <f t="shared" si="74"/>
        <v>12.569644454707605</v>
      </c>
      <c r="I277" s="499">
        <f t="shared" si="74"/>
        <v>15.577089683816171</v>
      </c>
      <c r="J277" s="38"/>
      <c r="K277" s="38"/>
      <c r="L277" s="38"/>
      <c r="M277" s="38"/>
      <c r="N277" s="38"/>
      <c r="O277" s="38"/>
      <c r="P277" s="38"/>
    </row>
    <row r="278" spans="2:16" s="3" customFormat="1" ht="13.2" x14ac:dyDescent="0.25">
      <c r="B278" s="31" t="s">
        <v>338</v>
      </c>
      <c r="C278" s="34">
        <f t="shared" si="74"/>
        <v>36.073059486536799</v>
      </c>
      <c r="D278" s="35">
        <f t="shared" si="74"/>
        <v>39.783861357911746</v>
      </c>
      <c r="E278" s="35">
        <f t="shared" si="74"/>
        <v>38.428070875943938</v>
      </c>
      <c r="F278" s="35">
        <f t="shared" si="74"/>
        <v>38.373937911682766</v>
      </c>
      <c r="G278" s="35">
        <f t="shared" si="74"/>
        <v>36.967278266618308</v>
      </c>
      <c r="H278" s="35">
        <f t="shared" si="74"/>
        <v>39.962926238096678</v>
      </c>
      <c r="I278" s="499">
        <f t="shared" si="74"/>
        <v>45.339586434801021</v>
      </c>
      <c r="J278" s="38"/>
      <c r="K278" s="38"/>
      <c r="L278" s="38"/>
      <c r="M278" s="38"/>
      <c r="N278" s="38"/>
      <c r="O278" s="38"/>
      <c r="P278" s="38"/>
    </row>
    <row r="279" spans="2:16" s="3" customFormat="1" ht="13.2" x14ac:dyDescent="0.25">
      <c r="B279" s="31" t="s">
        <v>339</v>
      </c>
      <c r="C279" s="34" t="str">
        <f t="shared" si="74"/>
        <v>nav</v>
      </c>
      <c r="D279" s="35" t="str">
        <f t="shared" si="74"/>
        <v>nav</v>
      </c>
      <c r="E279" s="35" t="str">
        <f t="shared" si="74"/>
        <v>nav</v>
      </c>
      <c r="F279" s="35" t="str">
        <f t="shared" si="74"/>
        <v>nav</v>
      </c>
      <c r="G279" s="35" t="str">
        <f t="shared" si="74"/>
        <v>nav</v>
      </c>
      <c r="H279" s="35" t="str">
        <f t="shared" si="74"/>
        <v>nav</v>
      </c>
      <c r="I279" s="499" t="str">
        <f t="shared" si="74"/>
        <v>nav</v>
      </c>
      <c r="J279" s="38"/>
      <c r="K279" s="38"/>
      <c r="L279" s="38"/>
      <c r="M279" s="38"/>
      <c r="N279" s="38"/>
      <c r="O279" s="38"/>
      <c r="P279" s="38"/>
    </row>
    <row r="280" spans="2:16" s="3" customFormat="1" ht="13.2" x14ac:dyDescent="0.25">
      <c r="B280" s="33" t="s">
        <v>340</v>
      </c>
      <c r="C280" s="36">
        <f t="shared" si="74"/>
        <v>26.81355518464802</v>
      </c>
      <c r="D280" s="37">
        <f t="shared" si="74"/>
        <v>27.090270338738822</v>
      </c>
      <c r="E280" s="37">
        <f t="shared" si="74"/>
        <v>29.296846213958176</v>
      </c>
      <c r="F280" s="37">
        <f t="shared" si="74"/>
        <v>27.634555320041159</v>
      </c>
      <c r="G280" s="37">
        <f t="shared" si="74"/>
        <v>27.649444738266528</v>
      </c>
      <c r="H280" s="37">
        <f t="shared" si="74"/>
        <v>30.607713023746197</v>
      </c>
      <c r="I280" s="500">
        <f t="shared" si="74"/>
        <v>38.981402804695399</v>
      </c>
      <c r="J280" s="38"/>
      <c r="K280" s="38"/>
      <c r="L280" s="38"/>
      <c r="M280" s="38"/>
      <c r="N280" s="38"/>
      <c r="O280" s="38"/>
      <c r="P280" s="38"/>
    </row>
    <row r="281" spans="2:16" s="3" customFormat="1" ht="13.2" x14ac:dyDescent="0.25">
      <c r="B281" s="12"/>
      <c r="C281" s="35"/>
      <c r="D281" s="35"/>
      <c r="E281" s="35"/>
      <c r="F281" s="35"/>
      <c r="G281" s="35"/>
      <c r="H281" s="35"/>
      <c r="I281" s="35"/>
      <c r="J281" s="38"/>
      <c r="K281" s="38"/>
      <c r="L281" s="38"/>
      <c r="M281" s="38"/>
      <c r="N281" s="38"/>
      <c r="O281" s="38"/>
      <c r="P281" s="38"/>
    </row>
    <row r="282" spans="2:16" s="3" customFormat="1" ht="13.2" x14ac:dyDescent="0.25">
      <c r="B282" s="722" t="s">
        <v>451</v>
      </c>
      <c r="C282" s="722"/>
      <c r="D282" s="722"/>
      <c r="E282" s="722"/>
      <c r="F282" s="722"/>
      <c r="G282" s="722"/>
      <c r="H282" s="722"/>
      <c r="I282" s="722"/>
      <c r="J282" s="722"/>
      <c r="K282" s="722"/>
      <c r="L282" s="722"/>
      <c r="M282" s="722"/>
      <c r="N282" s="722"/>
      <c r="O282" s="722"/>
      <c r="P282" s="722"/>
    </row>
    <row r="283" spans="2:16" s="3" customFormat="1" ht="13.2" x14ac:dyDescent="0.25">
      <c r="B283" s="709" t="s">
        <v>452</v>
      </c>
      <c r="C283" s="709"/>
      <c r="D283" s="709"/>
      <c r="E283" s="709"/>
      <c r="F283" s="709"/>
      <c r="G283" s="709"/>
      <c r="H283" s="709"/>
      <c r="I283" s="709"/>
      <c r="J283" s="709"/>
      <c r="K283" s="709"/>
      <c r="L283" s="709"/>
      <c r="M283" s="709"/>
      <c r="N283" s="709"/>
      <c r="O283" s="709"/>
      <c r="P283" s="709"/>
    </row>
    <row r="284" spans="2:16" s="3" customFormat="1" ht="13.2" x14ac:dyDescent="0.25">
      <c r="B284" s="40" t="s">
        <v>453</v>
      </c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2:16" s="3" customFormat="1" ht="13.2" x14ac:dyDescent="0.25">
      <c r="B285" s="40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2:16" s="3" customFormat="1" ht="13.2" x14ac:dyDescent="0.25">
      <c r="B286" s="7"/>
      <c r="C286" s="715" t="s">
        <v>454</v>
      </c>
      <c r="D286" s="716"/>
      <c r="E286" s="716"/>
      <c r="F286" s="716"/>
      <c r="G286" s="716"/>
      <c r="H286" s="716"/>
      <c r="I286" s="716"/>
      <c r="J286" s="717" t="s">
        <v>455</v>
      </c>
      <c r="K286" s="718"/>
      <c r="L286" s="718"/>
      <c r="M286" s="718"/>
      <c r="N286" s="718"/>
      <c r="O286" s="718"/>
      <c r="P286" s="718"/>
    </row>
    <row r="287" spans="2:16" s="3" customFormat="1" ht="13.2" x14ac:dyDescent="0.25">
      <c r="B287" s="261"/>
      <c r="C287" s="431">
        <v>2014</v>
      </c>
      <c r="D287" s="416">
        <v>2015</v>
      </c>
      <c r="E287" s="416">
        <v>2016</v>
      </c>
      <c r="F287" s="416">
        <v>2017</v>
      </c>
      <c r="G287" s="416">
        <v>2018</v>
      </c>
      <c r="H287" s="416">
        <v>2019</v>
      </c>
      <c r="I287" s="416">
        <v>2020</v>
      </c>
      <c r="J287" s="384">
        <v>2014</v>
      </c>
      <c r="K287" s="385">
        <v>2015</v>
      </c>
      <c r="L287" s="385">
        <v>2016</v>
      </c>
      <c r="M287" s="385">
        <v>2017</v>
      </c>
      <c r="N287" s="385">
        <v>2018</v>
      </c>
      <c r="O287" s="385">
        <v>2019</v>
      </c>
      <c r="P287" s="385">
        <v>2020</v>
      </c>
    </row>
    <row r="288" spans="2:16" s="3" customFormat="1" ht="13.2" x14ac:dyDescent="0.25">
      <c r="B288" s="32" t="s">
        <v>327</v>
      </c>
      <c r="C288" s="42">
        <f>[1]ARG!C174/1000</f>
        <v>1384.9555189999999</v>
      </c>
      <c r="D288" s="43">
        <f>[1]ARG!D174/1000</f>
        <v>1547.811833</v>
      </c>
      <c r="E288" s="43">
        <f>[1]ARG!E174/1000</f>
        <v>1815.1471759999999</v>
      </c>
      <c r="F288" s="43">
        <f>[1]ARG!F174/1000</f>
        <v>2004.508047</v>
      </c>
      <c r="G288" s="43">
        <f>[1]ARG!G174/1000</f>
        <v>2292.770786</v>
      </c>
      <c r="H288" s="43">
        <f>[1]ARG!H174/1000</f>
        <v>2739.0291419999994</v>
      </c>
      <c r="I288" s="498">
        <f>[1]ARG!I174/1000</f>
        <v>3188.2136470000005</v>
      </c>
      <c r="J288" s="22">
        <v>-14.212622474416511</v>
      </c>
      <c r="K288" s="344">
        <f t="shared" ref="K288:P289" si="75">(D288/C288-1)*100</f>
        <v>11.758956281685462</v>
      </c>
      <c r="L288" s="344">
        <f t="shared" si="75"/>
        <v>17.271824475062015</v>
      </c>
      <c r="M288" s="344">
        <f t="shared" si="75"/>
        <v>10.432259901772301</v>
      </c>
      <c r="N288" s="344">
        <f t="shared" si="75"/>
        <v>14.380722463620032</v>
      </c>
      <c r="O288" s="344">
        <f>(H288/G288-1)*100</f>
        <v>19.463714328746651</v>
      </c>
      <c r="P288" s="508">
        <f t="shared" si="75"/>
        <v>16.399405837354951</v>
      </c>
    </row>
    <row r="289" spans="2:16" s="3" customFormat="1" ht="13.2" x14ac:dyDescent="0.25">
      <c r="B289" s="31" t="s">
        <v>640</v>
      </c>
      <c r="C289" s="34">
        <f>[1]BA!C163/1000</f>
        <v>12.693802</v>
      </c>
      <c r="D289" s="35">
        <f>[1]BA!D163/1000</f>
        <v>16.257652</v>
      </c>
      <c r="E289" s="35">
        <f>[1]BA!E163/1000</f>
        <v>22.141266999999999</v>
      </c>
      <c r="F289" s="35">
        <f>[1]BA!F163/1000</f>
        <v>22.722570000000001</v>
      </c>
      <c r="G289" s="35">
        <f>[1]BA!G163/1000</f>
        <v>24.992064000000003</v>
      </c>
      <c r="H289" s="35">
        <f>[1]BA!H163/1000</f>
        <v>26.501989000000002</v>
      </c>
      <c r="I289" s="499">
        <f>[1]BA!I163/1000</f>
        <v>20.652710000000003</v>
      </c>
      <c r="J289" s="23" t="s">
        <v>10</v>
      </c>
      <c r="K289" s="24">
        <f t="shared" ref="K289" si="76">(D289/C289-1)*100</f>
        <v>28.075512758116126</v>
      </c>
      <c r="L289" s="24">
        <f t="shared" ref="L289" si="77">(E289/D289-1)*100</f>
        <v>36.189820030592344</v>
      </c>
      <c r="M289" s="24">
        <f t="shared" ref="M289" si="78">(F289/E289-1)*100</f>
        <v>2.625427894438026</v>
      </c>
      <c r="N289" s="24">
        <f t="shared" ref="N289" si="79">(G289/F289-1)*100</f>
        <v>9.9878402839115523</v>
      </c>
      <c r="O289" s="24">
        <f t="shared" ref="O289" si="80">(H289/G289-1)*100</f>
        <v>6.0416178511706775</v>
      </c>
      <c r="P289" s="507">
        <f t="shared" si="75"/>
        <v>-22.071094362011845</v>
      </c>
    </row>
    <row r="290" spans="2:16" s="3" customFormat="1" ht="13.2" x14ac:dyDescent="0.25">
      <c r="B290" s="31" t="s">
        <v>328</v>
      </c>
      <c r="C290" s="34">
        <f>[1]BO!C161/1000</f>
        <v>12.645382</v>
      </c>
      <c r="D290" s="35">
        <f>[1]BO!D161/1000</f>
        <v>35.60443861820076</v>
      </c>
      <c r="E290" s="35">
        <f>[1]BO!E161/1000</f>
        <v>75.871959999999987</v>
      </c>
      <c r="F290" s="35">
        <f>[1]BO!F161/1000</f>
        <v>87.284315000000007</v>
      </c>
      <c r="G290" s="35">
        <f>[1]BO!G161/1000</f>
        <v>99.804348210000015</v>
      </c>
      <c r="H290" s="35">
        <f>[1]BO!H161/1000</f>
        <v>97.804214000000002</v>
      </c>
      <c r="I290" s="499">
        <f>[1]BO!I161/1000</f>
        <v>81.822654</v>
      </c>
      <c r="J290" s="23">
        <v>16.498917592380547</v>
      </c>
      <c r="K290" s="24">
        <f t="shared" ref="K290:P294" si="81">(D290/C290-1)*100</f>
        <v>181.56079917712856</v>
      </c>
      <c r="L290" s="24">
        <f t="shared" si="81"/>
        <v>113.09691416174927</v>
      </c>
      <c r="M290" s="24">
        <f t="shared" si="81"/>
        <v>15.041597712778243</v>
      </c>
      <c r="N290" s="24">
        <f t="shared" si="81"/>
        <v>14.343966851318024</v>
      </c>
      <c r="O290" s="24">
        <f t="shared" si="81"/>
        <v>-2.0040551798319428</v>
      </c>
      <c r="P290" s="507">
        <f t="shared" si="81"/>
        <v>-16.340359322349851</v>
      </c>
    </row>
    <row r="291" spans="2:16" s="3" customFormat="1" ht="13.2" x14ac:dyDescent="0.25">
      <c r="B291" s="31" t="s">
        <v>329</v>
      </c>
      <c r="C291" s="34">
        <f>[1]BR!C168/1000</f>
        <v>27704.869014999997</v>
      </c>
      <c r="D291" s="35">
        <f>[1]BR!D168/1000</f>
        <v>28368.188591999999</v>
      </c>
      <c r="E291" s="35">
        <f>[1]BR!E168/1000</f>
        <v>28981.693198000001</v>
      </c>
      <c r="F291" s="35">
        <f>[1]BR!F168/1000</f>
        <v>31066.124281999997</v>
      </c>
      <c r="G291" s="35">
        <f>[1]BR!G168/1000</f>
        <v>34618.950247999994</v>
      </c>
      <c r="H291" s="35">
        <f>[1]BR!H168/1000</f>
        <v>41358.685162000002</v>
      </c>
      <c r="I291" s="499">
        <f>[1]BR!I168/1000</f>
        <v>44821.862758999996</v>
      </c>
      <c r="J291" s="23">
        <v>8.2476636509607744</v>
      </c>
      <c r="K291" s="24">
        <f t="shared" si="81"/>
        <v>2.3942346619320487</v>
      </c>
      <c r="L291" s="24">
        <f t="shared" si="81"/>
        <v>2.1626499133364341</v>
      </c>
      <c r="M291" s="24">
        <f t="shared" si="81"/>
        <v>7.192233627481226</v>
      </c>
      <c r="N291" s="24">
        <f t="shared" si="81"/>
        <v>11.436334747616183</v>
      </c>
      <c r="O291" s="24">
        <f t="shared" si="81"/>
        <v>19.468339928618651</v>
      </c>
      <c r="P291" s="507">
        <f t="shared" si="81"/>
        <v>8.3735195725756171</v>
      </c>
    </row>
    <row r="292" spans="2:16" s="3" customFormat="1" ht="13.2" x14ac:dyDescent="0.25">
      <c r="B292" s="31" t="s">
        <v>330</v>
      </c>
      <c r="C292" s="34">
        <f>[1]CL!C166/1000</f>
        <v>940.70000399999992</v>
      </c>
      <c r="D292" s="35">
        <f>[1]CL!D166/1000</f>
        <v>1123.4716899999999</v>
      </c>
      <c r="E292" s="35">
        <f>[1]CL!E166/1000</f>
        <v>1302.8757800000001</v>
      </c>
      <c r="F292" s="35">
        <f>[1]CL!F166/1000</f>
        <v>1507.241816</v>
      </c>
      <c r="G292" s="35">
        <f>[1]CL!G166/1000</f>
        <v>1808.3360890000001</v>
      </c>
      <c r="H292" s="35">
        <f>[1]CL!H166/1000</f>
        <v>2154.2766940000001</v>
      </c>
      <c r="I292" s="499">
        <f>[1]CL!I166/1000</f>
        <v>2265.9255190000003</v>
      </c>
      <c r="J292" s="23">
        <v>17.716802696125473</v>
      </c>
      <c r="K292" s="24">
        <f t="shared" si="81"/>
        <v>19.42932765204921</v>
      </c>
      <c r="L292" s="24">
        <f t="shared" si="81"/>
        <v>15.96872369787976</v>
      </c>
      <c r="M292" s="24">
        <f t="shared" si="81"/>
        <v>15.685765223143511</v>
      </c>
      <c r="N292" s="24">
        <f t="shared" si="81"/>
        <v>19.97650740602861</v>
      </c>
      <c r="O292" s="24">
        <f t="shared" si="81"/>
        <v>19.130326884716609</v>
      </c>
      <c r="P292" s="507">
        <f t="shared" si="81"/>
        <v>5.1826594657482739</v>
      </c>
    </row>
    <row r="293" spans="2:16" s="3" customFormat="1" ht="13.2" x14ac:dyDescent="0.25">
      <c r="B293" s="31" t="s">
        <v>331</v>
      </c>
      <c r="C293" s="34">
        <f>[1]CO!C163/1000</f>
        <v>567.84440400000005</v>
      </c>
      <c r="D293" s="35">
        <f>[1]CO!D163/1000</f>
        <v>617.71058600000003</v>
      </c>
      <c r="E293" s="35">
        <f>[1]CO!E163/1000</f>
        <v>695.82650799999999</v>
      </c>
      <c r="F293" s="35">
        <f>[1]CO!F163/1000</f>
        <v>767.95051100000001</v>
      </c>
      <c r="G293" s="35">
        <f>[1]CO!G163/1000</f>
        <v>870.34597600000006</v>
      </c>
      <c r="H293" s="35">
        <f>[1]CO!H163/1000</f>
        <v>1017.14813</v>
      </c>
      <c r="I293" s="499">
        <f>[1]CO!I163/1000</f>
        <v>984.51331099999993</v>
      </c>
      <c r="J293" s="23">
        <v>9.6995968956023209</v>
      </c>
      <c r="K293" s="24">
        <f t="shared" si="81"/>
        <v>8.7816630134476057</v>
      </c>
      <c r="L293" s="24">
        <f t="shared" si="81"/>
        <v>12.646039062701121</v>
      </c>
      <c r="M293" s="24">
        <f t="shared" si="81"/>
        <v>10.365227850733172</v>
      </c>
      <c r="N293" s="24">
        <f t="shared" si="81"/>
        <v>13.333602039884585</v>
      </c>
      <c r="O293" s="24">
        <f t="shared" si="81"/>
        <v>16.86710320356557</v>
      </c>
      <c r="P293" s="507">
        <f t="shared" si="81"/>
        <v>-3.2084627634325069</v>
      </c>
    </row>
    <row r="294" spans="2:16" s="3" customFormat="1" ht="13.2" x14ac:dyDescent="0.25">
      <c r="B294" s="31" t="s">
        <v>332</v>
      </c>
      <c r="C294" s="34">
        <f>[1]CR!C171/1000</f>
        <v>304.27899079062303</v>
      </c>
      <c r="D294" s="35">
        <f>[1]CR!D171/1000</f>
        <v>433.68989427288363</v>
      </c>
      <c r="E294" s="35">
        <f>[1]CR!E171/1000</f>
        <v>501.7427780000001</v>
      </c>
      <c r="F294" s="35">
        <f>[1]CR!F171/1000</f>
        <v>535.27522699999997</v>
      </c>
      <c r="G294" s="35">
        <f>[1]CR!G171/1000</f>
        <v>564.07370867327097</v>
      </c>
      <c r="H294" s="35">
        <f>[1]CR!H171/1000</f>
        <v>701.76351299999988</v>
      </c>
      <c r="I294" s="499">
        <f>[1]CR!I171/1000</f>
        <v>654.10189000000003</v>
      </c>
      <c r="J294" s="23">
        <v>17.998856897734719</v>
      </c>
      <c r="K294" s="24">
        <f t="shared" si="81"/>
        <v>42.530344650482085</v>
      </c>
      <c r="L294" s="24">
        <f t="shared" si="81"/>
        <v>15.691600063961065</v>
      </c>
      <c r="M294" s="24">
        <f t="shared" si="81"/>
        <v>6.683195149049026</v>
      </c>
      <c r="N294" s="24">
        <f t="shared" si="81"/>
        <v>5.3801260025939879</v>
      </c>
      <c r="O294" s="24">
        <f t="shared" si="81"/>
        <v>24.409895765321533</v>
      </c>
      <c r="P294" s="507">
        <f t="shared" si="81"/>
        <v>-6.7916929445717482</v>
      </c>
    </row>
    <row r="295" spans="2:16" s="3" customFormat="1" ht="13.2" x14ac:dyDescent="0.25">
      <c r="B295" s="31" t="s">
        <v>477</v>
      </c>
      <c r="C295" s="34" t="s">
        <v>10</v>
      </c>
      <c r="D295" s="35">
        <f>[1]CW!D182/1000</f>
        <v>25.708467999999996</v>
      </c>
      <c r="E295" s="35">
        <f>[1]CW!E182/1000</f>
        <v>27.238821000000005</v>
      </c>
      <c r="F295" s="35">
        <f>[1]CW!F182/1000</f>
        <v>31.887176</v>
      </c>
      <c r="G295" s="35">
        <f>[1]CW!G182/1000</f>
        <v>34.737271999999997</v>
      </c>
      <c r="H295" s="35">
        <f>[1]CW!H182/1000</f>
        <v>35.580224000000001</v>
      </c>
      <c r="I295" s="35">
        <f>[1]CW!I182/1000</f>
        <v>34.794556</v>
      </c>
      <c r="J295" s="23" t="s">
        <v>12</v>
      </c>
      <c r="K295" s="24" t="s">
        <v>10</v>
      </c>
      <c r="L295" s="24">
        <f t="shared" ref="L295:L297" si="82">IF(ISNUMBER((E295/D295-1)*100),(E295/D295-1)*100,"nav")</f>
        <v>5.9527195475047812</v>
      </c>
      <c r="M295" s="24">
        <f t="shared" ref="M295:M297" si="83">IF(ISNUMBER((F295/E295-1)*100),(F295/E295-1)*100,"nav")</f>
        <v>17.065184282388699</v>
      </c>
      <c r="N295" s="24">
        <f t="shared" ref="N295:N297" si="84">IF(ISNUMBER((G295/F295-1)*100),(G295/F295-1)*100,"nav")</f>
        <v>8.9380633769512663</v>
      </c>
      <c r="O295" s="24">
        <f t="shared" ref="O295:O297" si="85">IF(ISNUMBER((H295/G295-1)*100),(H295/G295-1)*100,"nav")</f>
        <v>2.4266499683682774</v>
      </c>
      <c r="P295" s="507">
        <f t="shared" ref="P295:P297" si="86">IF(ISNUMBER((I295/H295-1)*100),(I295/H295-1)*100,"nav")</f>
        <v>-2.2081592291268382</v>
      </c>
    </row>
    <row r="296" spans="2:16" s="3" customFormat="1" ht="13.2" x14ac:dyDescent="0.25">
      <c r="B296" s="31" t="s">
        <v>727</v>
      </c>
      <c r="C296" s="34">
        <f>[1]EC!C165/1000</f>
        <v>36.014693000000001</v>
      </c>
      <c r="D296" s="35">
        <f>[1]EC!D165/1000</f>
        <v>193.64078499999999</v>
      </c>
      <c r="E296" s="35">
        <f>[1]EC!E165/1000</f>
        <v>207.610345</v>
      </c>
      <c r="F296" s="35">
        <f>[1]EC!F165/1000</f>
        <v>238.21828299999999</v>
      </c>
      <c r="G296" s="35">
        <f>[1]EC!G165/1000</f>
        <v>279.43613099999999</v>
      </c>
      <c r="H296" s="35">
        <f>[1]EC!H165/1000</f>
        <v>314.20623999999998</v>
      </c>
      <c r="I296" s="35">
        <f>[1]EC!I165/1000</f>
        <v>277.09317700000003</v>
      </c>
      <c r="J296" s="23" t="str">
        <f>IF(ISNUMBER((C296/B296-1)*100),(C296/B296-1)*100,"nav")</f>
        <v>nav</v>
      </c>
      <c r="K296" s="24">
        <f>IF(ISNUMBER((D296/C296-1)*100),(D296/C296-1)*100,"nav")</f>
        <v>437.67162474493392</v>
      </c>
      <c r="L296" s="24">
        <f t="shared" si="82"/>
        <v>7.2141620371968695</v>
      </c>
      <c r="M296" s="24">
        <f t="shared" si="83"/>
        <v>14.742973429382822</v>
      </c>
      <c r="N296" s="24">
        <f t="shared" si="84"/>
        <v>17.302554397136682</v>
      </c>
      <c r="O296" s="24">
        <f t="shared" si="85"/>
        <v>12.442953914216615</v>
      </c>
      <c r="P296" s="507">
        <f t="shared" si="86"/>
        <v>-11.811688717576063</v>
      </c>
    </row>
    <row r="297" spans="2:16" s="3" customFormat="1" ht="13.2" x14ac:dyDescent="0.25">
      <c r="B297" s="31" t="s">
        <v>333</v>
      </c>
      <c r="C297" s="34" t="s">
        <v>10</v>
      </c>
      <c r="D297" s="35">
        <f>[1]SV!D165/1000</f>
        <v>71.328806670000006</v>
      </c>
      <c r="E297" s="35">
        <f>[1]SV!E165/1000</f>
        <v>91.669170666666673</v>
      </c>
      <c r="F297" s="35">
        <f>[1]SV!F165/1000</f>
        <v>93.805174580416192</v>
      </c>
      <c r="G297" s="35">
        <f>[1]SV!G165/1000</f>
        <v>99.522305812600777</v>
      </c>
      <c r="H297" s="35">
        <f>[1]SV!H165/1000</f>
        <v>119.7000795</v>
      </c>
      <c r="I297" s="35">
        <f>[1]SV!I165/1000</f>
        <v>110.45482999999999</v>
      </c>
      <c r="J297" s="34" t="s">
        <v>12</v>
      </c>
      <c r="K297" s="24" t="str">
        <f>IF(ISNUMBER((D297/C297-1)*100),(D297/C297-1)*100,"nav")</f>
        <v>nav</v>
      </c>
      <c r="L297" s="24">
        <f t="shared" si="82"/>
        <v>28.516338554170105</v>
      </c>
      <c r="M297" s="24">
        <f t="shared" si="83"/>
        <v>2.3301224372549445</v>
      </c>
      <c r="N297" s="24">
        <f t="shared" si="84"/>
        <v>6.0946864154956204</v>
      </c>
      <c r="O297" s="24">
        <f t="shared" si="85"/>
        <v>20.274624389625483</v>
      </c>
      <c r="P297" s="507">
        <f t="shared" si="86"/>
        <v>-7.7236786630538674</v>
      </c>
    </row>
    <row r="298" spans="2:16" s="3" customFormat="1" ht="13.2" x14ac:dyDescent="0.25">
      <c r="B298" s="31" t="s">
        <v>334</v>
      </c>
      <c r="C298" s="34">
        <f>[1]GT!C172/1000</f>
        <v>21.204768999999999</v>
      </c>
      <c r="D298" s="35">
        <f>[1]GT!D172/1000</f>
        <v>20.302662000000002</v>
      </c>
      <c r="E298" s="35">
        <f>[1]GT!E172/1000</f>
        <v>19.198749000000003</v>
      </c>
      <c r="F298" s="35">
        <f>[1]GT!F172/1000</f>
        <v>17.76698</v>
      </c>
      <c r="G298" s="35">
        <f>[1]GT!G172/1000</f>
        <v>16.969461000000003</v>
      </c>
      <c r="H298" s="35">
        <f>[1]GT!H172/1000</f>
        <v>16.120266999999998</v>
      </c>
      <c r="I298" s="499">
        <f>[1]GT!I172/1000</f>
        <v>12.048897</v>
      </c>
      <c r="J298" s="34">
        <v>-4.7352727021529466</v>
      </c>
      <c r="K298" s="24">
        <f>IF(ISNUMBER((D298/C298-1)*100),(D298/C298-1)*100,"nav")</f>
        <v>-4.2542646892309799</v>
      </c>
      <c r="L298" s="24">
        <f t="shared" ref="L298:P298" si="87">IF(ISNUMBER((E298/D298-1)*100),(E298/D298-1)*100,"nav")</f>
        <v>-5.4372820667555777</v>
      </c>
      <c r="M298" s="24">
        <f t="shared" si="87"/>
        <v>-7.457616118633581</v>
      </c>
      <c r="N298" s="24">
        <f t="shared" si="87"/>
        <v>-4.4887707421294891</v>
      </c>
      <c r="O298" s="24">
        <f t="shared" si="87"/>
        <v>-5.0042485144342734</v>
      </c>
      <c r="P298" s="507">
        <f t="shared" si="87"/>
        <v>-25.256219391403366</v>
      </c>
    </row>
    <row r="299" spans="2:16" s="3" customFormat="1" ht="13.2" x14ac:dyDescent="0.25">
      <c r="B299" s="31" t="s">
        <v>335</v>
      </c>
      <c r="C299" s="34">
        <f>[1]HN!C170/1000</f>
        <v>6.5614629999999989</v>
      </c>
      <c r="D299" s="35">
        <f>[1]HN!D170/1000</f>
        <v>6.6097010000000003</v>
      </c>
      <c r="E299" s="35">
        <f>[1]HN!E170/1000</f>
        <v>6.7656200000000002</v>
      </c>
      <c r="F299" s="35">
        <f>[1]HN!F170/1000</f>
        <v>7.090796000000001</v>
      </c>
      <c r="G299" s="35">
        <f>[1]HN!G170/1000</f>
        <v>7.8389449999999998</v>
      </c>
      <c r="H299" s="35">
        <f>[1]HN!H170/1000</f>
        <v>8.7734009999999998</v>
      </c>
      <c r="I299" s="35">
        <f>[1]HN!I170/1000</f>
        <v>10.548360000000001</v>
      </c>
      <c r="J299" s="23" t="s">
        <v>12</v>
      </c>
      <c r="K299" s="24">
        <f>IF(ISNUMBER((D299/C299-1)*100),(D299/C299-1)*100,"nav")</f>
        <v>0.73517140918117896</v>
      </c>
      <c r="L299" s="24">
        <f t="shared" ref="L299:P299" si="88">IF(ISNUMBER((E299/D299-1)*100),(E299/D299-1)*100,"nav")</f>
        <v>2.358941803872816</v>
      </c>
      <c r="M299" s="24">
        <f t="shared" si="88"/>
        <v>4.8063000877968332</v>
      </c>
      <c r="N299" s="24">
        <f t="shared" si="88"/>
        <v>10.550987505493016</v>
      </c>
      <c r="O299" s="24">
        <f t="shared" si="88"/>
        <v>11.920685755544902</v>
      </c>
      <c r="P299" s="507">
        <f t="shared" si="88"/>
        <v>20.231139554660736</v>
      </c>
    </row>
    <row r="300" spans="2:16" s="3" customFormat="1" ht="13.2" x14ac:dyDescent="0.25">
      <c r="B300" s="31" t="s">
        <v>336</v>
      </c>
      <c r="C300" s="34">
        <f>[1]JM!C167/1000</f>
        <v>99.43251699999999</v>
      </c>
      <c r="D300" s="35">
        <f>[1]JM!D167/1000</f>
        <v>103.58589000000001</v>
      </c>
      <c r="E300" s="35">
        <f>[1]JM!E167/1000</f>
        <v>114.945442</v>
      </c>
      <c r="F300" s="35">
        <f>[1]JM!F167/1000</f>
        <v>120.28147</v>
      </c>
      <c r="G300" s="35">
        <f>[1]JM!G167/1000</f>
        <v>133.65084299999998</v>
      </c>
      <c r="H300" s="35">
        <f>[1]JM!H167/1000</f>
        <v>138.63573700000003</v>
      </c>
      <c r="I300" s="499">
        <f>[1]JM!I167/1000</f>
        <v>125.09960399999999</v>
      </c>
      <c r="J300" s="23">
        <v>4.2116169419631468</v>
      </c>
      <c r="K300" s="24">
        <f t="shared" ref="K300:K304" si="89">(D300/C300-1)*100</f>
        <v>4.1770772030240488</v>
      </c>
      <c r="L300" s="24">
        <f t="shared" ref="L300:L304" si="90">(E300/D300-1)*100</f>
        <v>10.966312110655219</v>
      </c>
      <c r="M300" s="24">
        <f t="shared" ref="M300:M304" si="91">(F300/E300-1)*100</f>
        <v>4.6422267009073703</v>
      </c>
      <c r="N300" s="24">
        <f t="shared" ref="N300:N304" si="92">(G300/F300-1)*100</f>
        <v>11.115072837071228</v>
      </c>
      <c r="O300" s="24">
        <f t="shared" ref="O300:O304" si="93">(H300/G300-1)*100</f>
        <v>3.7297886703191674</v>
      </c>
      <c r="P300" s="507">
        <f t="shared" ref="P300:P304" si="94">(I300/H300-1)*100</f>
        <v>-9.7638121980049402</v>
      </c>
    </row>
    <row r="301" spans="2:16" s="3" customFormat="1" ht="13.2" x14ac:dyDescent="0.25">
      <c r="B301" s="31" t="s">
        <v>337</v>
      </c>
      <c r="C301" s="34">
        <f>[1]RD!C182/1000</f>
        <v>191.473026</v>
      </c>
      <c r="D301" s="35">
        <f>[1]RD!D182/1000</f>
        <v>221.78865128999999</v>
      </c>
      <c r="E301" s="35">
        <f>[1]RD!E182/1000</f>
        <v>247.49780280151808</v>
      </c>
      <c r="F301" s="35">
        <f>[1]RD!F182/1000</f>
        <v>279.52031835268332</v>
      </c>
      <c r="G301" s="35">
        <f>[1]RD!G182/1000</f>
        <v>307.38265536250003</v>
      </c>
      <c r="H301" s="35">
        <f>[1]RD!H182/1000</f>
        <v>349.89354732999999</v>
      </c>
      <c r="I301" s="499">
        <f>[1]RD!I182/1000</f>
        <v>357.06827483777778</v>
      </c>
      <c r="J301" s="23">
        <v>17.138943109546268</v>
      </c>
      <c r="K301" s="24">
        <f t="shared" si="89"/>
        <v>15.83284388580144</v>
      </c>
      <c r="L301" s="24">
        <f t="shared" si="90"/>
        <v>11.591734456197255</v>
      </c>
      <c r="M301" s="24">
        <f t="shared" si="91"/>
        <v>12.938504984161758</v>
      </c>
      <c r="N301" s="24">
        <f t="shared" si="92"/>
        <v>9.9679111608128359</v>
      </c>
      <c r="O301" s="24">
        <f t="shared" si="93"/>
        <v>13.829957945208825</v>
      </c>
      <c r="P301" s="507">
        <f t="shared" si="94"/>
        <v>2.0505458195863691</v>
      </c>
    </row>
    <row r="302" spans="2:16" s="3" customFormat="1" ht="13.2" x14ac:dyDescent="0.25">
      <c r="B302" s="31" t="s">
        <v>338</v>
      </c>
      <c r="C302" s="34">
        <f>[1]PY!C165/1000</f>
        <v>57.853501999999999</v>
      </c>
      <c r="D302" s="35">
        <f>[1]PY!D165/1000</f>
        <v>81.727940999999987</v>
      </c>
      <c r="E302" s="35">
        <f>[1]PY!E165/1000</f>
        <v>90.525671000000003</v>
      </c>
      <c r="F302" s="35">
        <f>[1]PY!F165/1000</f>
        <v>109.43265600000001</v>
      </c>
      <c r="G302" s="35">
        <f>[1]PY!G165/1000</f>
        <v>131.88617400000001</v>
      </c>
      <c r="H302" s="35">
        <f>[1]PY!H165/1000</f>
        <v>159.307481</v>
      </c>
      <c r="I302" s="499">
        <f>[1]PY!I165/1000</f>
        <v>208.0610209168378</v>
      </c>
      <c r="J302" s="23" t="s">
        <v>10</v>
      </c>
      <c r="K302" s="24">
        <f t="shared" si="89"/>
        <v>41.267059338948897</v>
      </c>
      <c r="L302" s="24">
        <f t="shared" si="90"/>
        <v>10.76465391438164</v>
      </c>
      <c r="M302" s="24">
        <f t="shared" si="91"/>
        <v>20.885771727668278</v>
      </c>
      <c r="N302" s="24">
        <f t="shared" si="92"/>
        <v>20.51811481209047</v>
      </c>
      <c r="O302" s="24">
        <f t="shared" si="93"/>
        <v>20.791646438996693</v>
      </c>
      <c r="P302" s="507">
        <f t="shared" si="94"/>
        <v>30.603421515928563</v>
      </c>
    </row>
    <row r="303" spans="2:16" s="3" customFormat="1" ht="13.2" x14ac:dyDescent="0.25">
      <c r="B303" s="31" t="s">
        <v>339</v>
      </c>
      <c r="C303" s="34">
        <f>[1]PE!C164/1000</f>
        <v>500.01259399999998</v>
      </c>
      <c r="D303" s="35">
        <f>[1]PE!D164/1000</f>
        <v>556.91905399999996</v>
      </c>
      <c r="E303" s="35">
        <f>[1]PE!E164/1000</f>
        <v>570.62065500000006</v>
      </c>
      <c r="F303" s="35">
        <f>[1]PE!F164/1000</f>
        <v>634.37343199999998</v>
      </c>
      <c r="G303" s="35">
        <f>[1]PE!G164/1000</f>
        <v>769.81782399999986</v>
      </c>
      <c r="H303" s="35">
        <f>[1]PE!H164/1000</f>
        <v>995.94043899999997</v>
      </c>
      <c r="I303" s="499">
        <f>[1]PE!I164/1000</f>
        <v>1151.2069779999999</v>
      </c>
      <c r="J303" s="23">
        <v>10.822645150328958</v>
      </c>
      <c r="K303" s="24">
        <f t="shared" si="89"/>
        <v>11.381005335237603</v>
      </c>
      <c r="L303" s="24">
        <f t="shared" si="90"/>
        <v>2.4602499953251922</v>
      </c>
      <c r="M303" s="24">
        <f t="shared" si="91"/>
        <v>11.172532301691728</v>
      </c>
      <c r="N303" s="24">
        <f t="shared" si="92"/>
        <v>21.3508928917439</v>
      </c>
      <c r="O303" s="24">
        <f t="shared" si="93"/>
        <v>29.373522923262453</v>
      </c>
      <c r="P303" s="507">
        <f t="shared" si="94"/>
        <v>15.589942221434395</v>
      </c>
    </row>
    <row r="304" spans="2:16" s="3" customFormat="1" ht="13.2" x14ac:dyDescent="0.25">
      <c r="B304" s="33" t="s">
        <v>340</v>
      </c>
      <c r="C304" s="36">
        <f>[1]TT!C173/1000</f>
        <v>70.995473000000004</v>
      </c>
      <c r="D304" s="37">
        <f>[1]TT!D173/1000</f>
        <v>75.497036999999992</v>
      </c>
      <c r="E304" s="37">
        <f>[1]TT!E173/1000</f>
        <v>80.36034100000002</v>
      </c>
      <c r="F304" s="37">
        <f>[1]TT!F173/1000</f>
        <v>81.443649000000008</v>
      </c>
      <c r="G304" s="37">
        <f>[1]TT!G173/1000</f>
        <v>84.930406000000005</v>
      </c>
      <c r="H304" s="37">
        <f>[1]TT!H173/1000</f>
        <v>90.424575999999988</v>
      </c>
      <c r="I304" s="500">
        <f>[1]TT!I173/1000</f>
        <v>83.838501999999991</v>
      </c>
      <c r="J304" s="25">
        <v>0.75048742781618216</v>
      </c>
      <c r="K304" s="26">
        <f t="shared" si="89"/>
        <v>6.3406352683923695</v>
      </c>
      <c r="L304" s="26">
        <f t="shared" si="90"/>
        <v>6.4417150569763715</v>
      </c>
      <c r="M304" s="26">
        <f t="shared" si="91"/>
        <v>1.3480629705142633</v>
      </c>
      <c r="N304" s="26">
        <f t="shared" si="92"/>
        <v>4.281189562122889</v>
      </c>
      <c r="O304" s="26">
        <f t="shared" si="93"/>
        <v>6.4690259457843347</v>
      </c>
      <c r="P304" s="509">
        <f t="shared" si="94"/>
        <v>-7.2835000077854932</v>
      </c>
    </row>
    <row r="305" spans="2:16" s="3" customFormat="1" ht="13.2" x14ac:dyDescent="0.25">
      <c r="B305" s="261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2:16" s="3" customFormat="1" ht="13.2" x14ac:dyDescent="0.25">
      <c r="B306" s="722" t="s">
        <v>456</v>
      </c>
      <c r="C306" s="722"/>
      <c r="D306" s="722"/>
      <c r="E306" s="722"/>
      <c r="F306" s="722"/>
      <c r="G306" s="722"/>
      <c r="H306" s="722"/>
      <c r="I306" s="722"/>
      <c r="J306" s="722"/>
      <c r="K306" s="722"/>
      <c r="L306" s="722"/>
      <c r="M306" s="722"/>
      <c r="N306" s="722"/>
      <c r="O306" s="722"/>
      <c r="P306" s="722"/>
    </row>
    <row r="307" spans="2:16" s="3" customFormat="1" ht="13.2" x14ac:dyDescent="0.25">
      <c r="B307" s="12"/>
      <c r="C307" s="13"/>
      <c r="D307" s="13"/>
      <c r="E307" s="13"/>
      <c r="F307" s="13"/>
      <c r="G307" s="13"/>
      <c r="H307" s="13"/>
      <c r="I307" s="13"/>
      <c r="J307" s="14"/>
      <c r="K307" s="14"/>
      <c r="L307" s="14"/>
      <c r="M307" s="14"/>
      <c r="N307" s="14"/>
      <c r="O307" s="14"/>
      <c r="P307" s="14"/>
    </row>
    <row r="308" spans="2:16" s="3" customFormat="1" ht="13.2" x14ac:dyDescent="0.25">
      <c r="B308" s="7"/>
      <c r="C308" s="715" t="s">
        <v>457</v>
      </c>
      <c r="D308" s="716"/>
      <c r="E308" s="716"/>
      <c r="F308" s="716"/>
      <c r="G308" s="716"/>
      <c r="H308" s="716"/>
      <c r="I308" s="716"/>
      <c r="J308" s="715" t="s">
        <v>458</v>
      </c>
      <c r="K308" s="716"/>
      <c r="L308" s="716"/>
      <c r="M308" s="716"/>
      <c r="N308" s="716"/>
      <c r="O308" s="716"/>
      <c r="P308" s="716"/>
    </row>
    <row r="309" spans="2:16" s="3" customFormat="1" ht="13.2" x14ac:dyDescent="0.25">
      <c r="B309" s="261"/>
      <c r="C309" s="432">
        <v>2014</v>
      </c>
      <c r="D309" s="433">
        <v>2015</v>
      </c>
      <c r="E309" s="433">
        <v>2016</v>
      </c>
      <c r="F309" s="433">
        <v>2017</v>
      </c>
      <c r="G309" s="433">
        <v>2018</v>
      </c>
      <c r="H309" s="433">
        <v>2019</v>
      </c>
      <c r="I309" s="433">
        <v>2020</v>
      </c>
      <c r="J309" s="384">
        <v>2014</v>
      </c>
      <c r="K309" s="385">
        <v>2015</v>
      </c>
      <c r="L309" s="385">
        <v>2016</v>
      </c>
      <c r="M309" s="385">
        <v>2017</v>
      </c>
      <c r="N309" s="385">
        <v>2018</v>
      </c>
      <c r="O309" s="385">
        <v>2019</v>
      </c>
      <c r="P309" s="385">
        <v>2020</v>
      </c>
    </row>
    <row r="310" spans="2:16" s="3" customFormat="1" ht="13.2" x14ac:dyDescent="0.25">
      <c r="B310" s="32" t="s">
        <v>327</v>
      </c>
      <c r="C310" s="34">
        <f t="shared" ref="C310:I313" si="95">C288/J6</f>
        <v>32.457739579793525</v>
      </c>
      <c r="D310" s="35">
        <f t="shared" si="95"/>
        <v>35.885492281988725</v>
      </c>
      <c r="E310" s="35">
        <f t="shared" si="95"/>
        <v>41.641015189410652</v>
      </c>
      <c r="F310" s="35">
        <f t="shared" si="95"/>
        <v>45.510651572554139</v>
      </c>
      <c r="G310" s="35">
        <f t="shared" si="95"/>
        <v>51.529305485877785</v>
      </c>
      <c r="H310" s="35">
        <f t="shared" si="95"/>
        <v>60.950325901641314</v>
      </c>
      <c r="I310" s="35">
        <f t="shared" si="95"/>
        <v>70.26056475747626</v>
      </c>
      <c r="J310" s="22">
        <f t="shared" ref="J310:P317" si="96">IF(ISNUMBER(C288/C219),C288/C219,"nav")</f>
        <v>35.860741071903426</v>
      </c>
      <c r="K310" s="344">
        <f t="shared" si="96"/>
        <v>26.475510194900721</v>
      </c>
      <c r="L310" s="344">
        <f t="shared" si="96"/>
        <v>26.857982626854024</v>
      </c>
      <c r="M310" s="344">
        <f t="shared" si="96"/>
        <v>26.200297154225204</v>
      </c>
      <c r="N310" s="344">
        <f t="shared" si="96"/>
        <v>27.792467456833911</v>
      </c>
      <c r="O310" s="344">
        <f t="shared" si="96"/>
        <v>32.291145732363162</v>
      </c>
      <c r="P310" s="508">
        <f t="shared" si="96"/>
        <v>31.180144208869969</v>
      </c>
    </row>
    <row r="311" spans="2:16" s="3" customFormat="1" ht="13.2" x14ac:dyDescent="0.25">
      <c r="B311" s="31" t="s">
        <v>640</v>
      </c>
      <c r="C311" s="34">
        <f t="shared" si="95"/>
        <v>34.690101661565365</v>
      </c>
      <c r="D311" s="35">
        <f t="shared" si="95"/>
        <v>43.978824356858823</v>
      </c>
      <c r="E311" s="35">
        <f t="shared" si="95"/>
        <v>59.283675163328688</v>
      </c>
      <c r="F311" s="35">
        <f t="shared" si="95"/>
        <v>60.214569641721432</v>
      </c>
      <c r="G311" s="35">
        <f t="shared" si="95"/>
        <v>65.540921011224171</v>
      </c>
      <c r="H311" s="35">
        <f t="shared" si="95"/>
        <v>68.775598173041999</v>
      </c>
      <c r="I311" s="35">
        <f t="shared" si="95"/>
        <v>53.035900464805735</v>
      </c>
      <c r="J311" s="23">
        <f t="shared" si="96"/>
        <v>32.706712014635023</v>
      </c>
      <c r="K311" s="24">
        <f t="shared" si="96"/>
        <v>42.181541742665814</v>
      </c>
      <c r="L311" s="24">
        <f t="shared" si="96"/>
        <v>56.324626495480807</v>
      </c>
      <c r="M311" s="24">
        <f t="shared" si="96"/>
        <v>57.638582028029681</v>
      </c>
      <c r="N311" s="24">
        <f t="shared" si="96"/>
        <v>61.246802514366941</v>
      </c>
      <c r="O311" s="24">
        <f t="shared" si="96"/>
        <v>62.302062396122047</v>
      </c>
      <c r="P311" s="507">
        <f t="shared" si="96"/>
        <v>48.404524350257461</v>
      </c>
    </row>
    <row r="312" spans="2:16" s="3" customFormat="1" ht="13.2" x14ac:dyDescent="0.25">
      <c r="B312" s="31" t="s">
        <v>328</v>
      </c>
      <c r="C312" s="34">
        <f t="shared" si="95"/>
        <v>1.2178037625218323</v>
      </c>
      <c r="D312" s="35">
        <f t="shared" si="95"/>
        <v>3.3694823665065612</v>
      </c>
      <c r="E312" s="35">
        <f t="shared" si="95"/>
        <v>7.0559262998832031</v>
      </c>
      <c r="F312" s="35">
        <f t="shared" si="95"/>
        <v>7.9766884092875738</v>
      </c>
      <c r="G312" s="35">
        <f t="shared" si="95"/>
        <v>8.9629210233998098</v>
      </c>
      <c r="H312" s="35">
        <f t="shared" si="95"/>
        <v>8.631203601898715</v>
      </c>
      <c r="I312" s="35">
        <f t="shared" si="95"/>
        <v>7.0069203725553422</v>
      </c>
      <c r="J312" s="23">
        <f t="shared" si="96"/>
        <v>1.6112861803732286</v>
      </c>
      <c r="K312" s="24">
        <f t="shared" si="96"/>
        <v>4.1071067526837641</v>
      </c>
      <c r="L312" s="24">
        <f t="shared" si="96"/>
        <v>8.0269984562154253</v>
      </c>
      <c r="M312" s="24">
        <f t="shared" si="96"/>
        <v>8.478044329976214</v>
      </c>
      <c r="N312" s="24">
        <f t="shared" si="96"/>
        <v>9.0288042683938503</v>
      </c>
      <c r="O312" s="24">
        <f t="shared" si="96"/>
        <v>8.1073155091154057</v>
      </c>
      <c r="P312" s="507">
        <f t="shared" si="96"/>
        <v>5.5295892699982749</v>
      </c>
    </row>
    <row r="313" spans="2:16" s="3" customFormat="1" ht="13.2" x14ac:dyDescent="0.25">
      <c r="B313" s="31" t="s">
        <v>329</v>
      </c>
      <c r="C313" s="34">
        <f t="shared" si="95"/>
        <v>137.3448678664985</v>
      </c>
      <c r="D313" s="35">
        <f t="shared" si="95"/>
        <v>139.41807774642044</v>
      </c>
      <c r="E313" s="35">
        <f t="shared" si="95"/>
        <v>141.26620851808184</v>
      </c>
      <c r="F313" s="35">
        <f t="shared" si="95"/>
        <v>150.21959425001768</v>
      </c>
      <c r="G313" s="35">
        <f t="shared" si="95"/>
        <v>166.04219214954415</v>
      </c>
      <c r="H313" s="35">
        <f t="shared" si="95"/>
        <v>196.80823690545375</v>
      </c>
      <c r="I313" s="35">
        <f t="shared" si="95"/>
        <v>211.66780611970512</v>
      </c>
      <c r="J313" s="23" t="str">
        <f t="shared" si="96"/>
        <v>nav</v>
      </c>
      <c r="K313" s="24" t="str">
        <f t="shared" si="96"/>
        <v>nav</v>
      </c>
      <c r="L313" s="24" t="str">
        <f t="shared" si="96"/>
        <v>nav</v>
      </c>
      <c r="M313" s="24" t="str">
        <f t="shared" si="96"/>
        <v>nav</v>
      </c>
      <c r="N313" s="24" t="str">
        <f t="shared" si="96"/>
        <v>nav</v>
      </c>
      <c r="O313" s="24" t="str">
        <f t="shared" si="96"/>
        <v>nav</v>
      </c>
      <c r="P313" s="507" t="str">
        <f t="shared" si="96"/>
        <v>nav</v>
      </c>
    </row>
    <row r="314" spans="2:16" s="3" customFormat="1" ht="13.2" x14ac:dyDescent="0.25">
      <c r="B314" s="31" t="s">
        <v>330</v>
      </c>
      <c r="C314" s="34">
        <f>IF(ISNUMBER(C292/J10),C292/J10,"nav")</f>
        <v>52.885105632755646</v>
      </c>
      <c r="D314" s="35">
        <f>D292/K10</f>
        <v>62.514342353412971</v>
      </c>
      <c r="E314" s="35">
        <f>E292/L10</f>
        <v>71.716036645709977</v>
      </c>
      <c r="F314" s="35">
        <f>F292/M10</f>
        <v>81.829963876808492</v>
      </c>
      <c r="G314" s="35">
        <f>G292/N10</f>
        <v>96.437365040113008</v>
      </c>
      <c r="H314" s="35">
        <f>H292/O10</f>
        <v>112.74675986287066</v>
      </c>
      <c r="I314" s="35" t="s">
        <v>10</v>
      </c>
      <c r="J314" s="23">
        <f t="shared" si="96"/>
        <v>260.54924012242236</v>
      </c>
      <c r="K314" s="24">
        <f t="shared" si="96"/>
        <v>288.44975212209107</v>
      </c>
      <c r="L314" s="24">
        <f t="shared" si="96"/>
        <v>311.89751837091148</v>
      </c>
      <c r="M314" s="24">
        <f t="shared" si="96"/>
        <v>337.60785221106624</v>
      </c>
      <c r="N314" s="24">
        <f t="shared" si="96"/>
        <v>377.74715885827925</v>
      </c>
      <c r="O314" s="24">
        <f t="shared" si="96"/>
        <v>419.60881548387499</v>
      </c>
      <c r="P314" s="507">
        <f t="shared" si="96"/>
        <v>407.33923575182632</v>
      </c>
    </row>
    <row r="315" spans="2:16" s="3" customFormat="1" ht="13.2" x14ac:dyDescent="0.25">
      <c r="B315" s="31" t="s">
        <v>331</v>
      </c>
      <c r="C315" s="34">
        <f>IF(ISNUMBER(C293/J11),C293/J11,"nav")</f>
        <v>11.914039312038385</v>
      </c>
      <c r="D315" s="35">
        <f t="shared" ref="D315:H316" si="97">IF(ISNUMBER(D293/K11),D293/K11,"nav")</f>
        <v>12.81466705515928</v>
      </c>
      <c r="E315" s="35">
        <f t="shared" si="97"/>
        <v>14.274035365929411</v>
      </c>
      <c r="F315" s="35">
        <f t="shared" si="97"/>
        <v>15.579741188809644</v>
      </c>
      <c r="G315" s="35">
        <f t="shared" si="97"/>
        <v>17.464818887576094</v>
      </c>
      <c r="H315" s="35">
        <f t="shared" si="97"/>
        <v>20.191735386320033</v>
      </c>
      <c r="I315" s="35">
        <f>I293/P11</f>
        <v>19.544688002308561</v>
      </c>
      <c r="J315" s="23">
        <f t="shared" si="96"/>
        <v>10.625797508720408</v>
      </c>
      <c r="K315" s="24">
        <f t="shared" si="96"/>
        <v>10.73553054032301</v>
      </c>
      <c r="L315" s="24">
        <f t="shared" si="96"/>
        <v>11.972818298532211</v>
      </c>
      <c r="M315" s="24">
        <f t="shared" si="96"/>
        <v>11.940875779118496</v>
      </c>
      <c r="N315" s="24">
        <f t="shared" si="96"/>
        <v>12.55432239377784</v>
      </c>
      <c r="O315" s="24">
        <f t="shared" si="96"/>
        <v>13.414058246383792</v>
      </c>
      <c r="P315" s="507">
        <f t="shared" si="96"/>
        <v>11.603538839383418</v>
      </c>
    </row>
    <row r="316" spans="2:16" s="3" customFormat="1" ht="13.2" x14ac:dyDescent="0.25">
      <c r="B316" s="31" t="s">
        <v>332</v>
      </c>
      <c r="C316" s="34">
        <f>IF(ISNUMBER(C294/J12),C294/J12,"nav")</f>
        <v>63.748461077677526</v>
      </c>
      <c r="D316" s="35">
        <f t="shared" si="97"/>
        <v>89.749486990756779</v>
      </c>
      <c r="E316" s="35">
        <f t="shared" si="97"/>
        <v>102.59808006425689</v>
      </c>
      <c r="F316" s="35">
        <f t="shared" si="97"/>
        <v>108.19146693034294</v>
      </c>
      <c r="G316" s="35">
        <f t="shared" si="97"/>
        <v>112.73803572953599</v>
      </c>
      <c r="H316" s="35">
        <f t="shared" si="97"/>
        <v>138.74308449442219</v>
      </c>
      <c r="I316" s="35">
        <f>I294/P12</f>
        <v>127.97327424346612</v>
      </c>
      <c r="J316" s="23" t="str">
        <f t="shared" si="96"/>
        <v>nav</v>
      </c>
      <c r="K316" s="24" t="str">
        <f t="shared" si="96"/>
        <v>nav</v>
      </c>
      <c r="L316" s="24" t="str">
        <f t="shared" si="96"/>
        <v>nav</v>
      </c>
      <c r="M316" s="24" t="str">
        <f t="shared" si="96"/>
        <v>nav</v>
      </c>
      <c r="N316" s="24" t="str">
        <f t="shared" si="96"/>
        <v>nav</v>
      </c>
      <c r="O316" s="24" t="str">
        <f t="shared" si="96"/>
        <v>nav</v>
      </c>
      <c r="P316" s="507" t="str">
        <f t="shared" si="96"/>
        <v>nav</v>
      </c>
    </row>
    <row r="317" spans="2:16" s="3" customFormat="1" ht="13.2" x14ac:dyDescent="0.25">
      <c r="B317" s="31" t="s">
        <v>477</v>
      </c>
      <c r="C317" s="34" t="str">
        <f>IF(ISNUMBER(C295/J13),C295/J13,"nav")</f>
        <v>nav</v>
      </c>
      <c r="D317" s="35">
        <f>IF(ISNUMBER(D295/K13),D295/K13,"nav")</f>
        <v>161.68847798742135</v>
      </c>
      <c r="E317" s="35">
        <f>IF(ISNUMBER(E295/L13),E295/L13,"nav")</f>
        <v>170.24263125000002</v>
      </c>
      <c r="F317" s="35">
        <f t="shared" ref="F317:I322" si="98">IF(ISNUMBER(F295/M14),F295/M14,"nav")</f>
        <v>785.20502339325287</v>
      </c>
      <c r="G317" s="35">
        <f t="shared" si="98"/>
        <v>843.54715881495861</v>
      </c>
      <c r="H317" s="35">
        <f t="shared" si="98"/>
        <v>846.34215033301621</v>
      </c>
      <c r="I317" s="35">
        <f t="shared" si="98"/>
        <v>817.15725692813533</v>
      </c>
      <c r="J317" s="23" t="str">
        <f t="shared" si="96"/>
        <v>nav</v>
      </c>
      <c r="K317" s="24" t="str">
        <f t="shared" si="96"/>
        <v>nav</v>
      </c>
      <c r="L317" s="24" t="str">
        <f t="shared" si="96"/>
        <v>nav</v>
      </c>
      <c r="M317" s="24" t="str">
        <f t="shared" si="96"/>
        <v>nav</v>
      </c>
      <c r="N317" s="24" t="str">
        <f t="shared" si="96"/>
        <v>nav</v>
      </c>
      <c r="O317" s="24" t="str">
        <f t="shared" si="96"/>
        <v>nav</v>
      </c>
      <c r="P317" s="507" t="str">
        <f t="shared" si="96"/>
        <v>nav</v>
      </c>
    </row>
    <row r="318" spans="2:16" s="3" customFormat="1" ht="13.2" x14ac:dyDescent="0.25">
      <c r="B318" s="31" t="s">
        <v>727</v>
      </c>
      <c r="C318" s="34">
        <f t="shared" ref="C318:E322" si="99">IF(ISNUMBER(C296/J15),C296/J15,"nav")</f>
        <v>2.2470609514941415</v>
      </c>
      <c r="D318" s="35">
        <f t="shared" si="99"/>
        <v>11.895241762867192</v>
      </c>
      <c r="E318" s="35">
        <f t="shared" si="99"/>
        <v>12.560574526899526</v>
      </c>
      <c r="F318" s="35">
        <f t="shared" si="98"/>
        <v>14.199118410903228</v>
      </c>
      <c r="G318" s="35">
        <f t="shared" si="98"/>
        <v>16.414817232836103</v>
      </c>
      <c r="H318" s="35">
        <f t="shared" si="98"/>
        <v>18.195882252857974</v>
      </c>
      <c r="I318" s="35">
        <f t="shared" si="98"/>
        <v>15.824271958488332</v>
      </c>
      <c r="J318" s="23">
        <f t="shared" ref="J318:J326" si="100">IF(ISNUMBER(C296/C227),C296/C227,"nav")</f>
        <v>4.1578407859546331</v>
      </c>
      <c r="K318" s="24">
        <f t="shared" ref="K318:K326" si="101">IF(ISNUMBER(D296/D227),D296/D227,"nav")</f>
        <v>21.10278860313089</v>
      </c>
      <c r="L318" s="24">
        <f t="shared" ref="L318:P318" si="102">IF(ISNUMBER(E296/E227),E296/E227,"nav")</f>
        <v>20.175986705762828</v>
      </c>
      <c r="M318" s="24">
        <f t="shared" si="102"/>
        <v>22.072113892446776</v>
      </c>
      <c r="N318" s="24">
        <f t="shared" si="102"/>
        <v>23.995674038046946</v>
      </c>
      <c r="O318" s="24">
        <f t="shared" si="102"/>
        <v>25.853559567234651</v>
      </c>
      <c r="P318" s="507">
        <f t="shared" si="102"/>
        <v>22.205036925163739</v>
      </c>
    </row>
    <row r="319" spans="2:16" s="3" customFormat="1" ht="13.2" x14ac:dyDescent="0.25">
      <c r="B319" s="31" t="s">
        <v>333</v>
      </c>
      <c r="C319" s="34" t="str">
        <f t="shared" si="99"/>
        <v>nav</v>
      </c>
      <c r="D319" s="35">
        <f t="shared" si="99"/>
        <v>11.39455826378085</v>
      </c>
      <c r="E319" s="35">
        <f t="shared" si="99"/>
        <v>14.599556620922462</v>
      </c>
      <c r="F319" s="35">
        <f t="shared" si="98"/>
        <v>14.904865897040102</v>
      </c>
      <c r="G319" s="35">
        <f t="shared" si="98"/>
        <v>15.783422241898302</v>
      </c>
      <c r="H319" s="35">
        <f t="shared" si="98"/>
        <v>18.955617359660035</v>
      </c>
      <c r="I319" s="35">
        <f t="shared" si="98"/>
        <v>17.474149040617036</v>
      </c>
      <c r="J319" s="23" t="str">
        <f t="shared" si="100"/>
        <v>nav</v>
      </c>
      <c r="K319" s="24">
        <f t="shared" si="101"/>
        <v>18.33753838144672</v>
      </c>
      <c r="L319" s="24">
        <f t="shared" ref="L319:P326" si="103">IF(ISNUMBER(E297/E228),E297/E228,"nav")</f>
        <v>22.072803749802052</v>
      </c>
      <c r="M319" s="24">
        <f t="shared" si="103"/>
        <v>21.950797493164433</v>
      </c>
      <c r="N319" s="24">
        <f t="shared" si="103"/>
        <v>22.553076414135042</v>
      </c>
      <c r="O319" s="24">
        <f t="shared" si="103"/>
        <v>25.732517324292921</v>
      </c>
      <c r="P319" s="507">
        <f t="shared" si="103"/>
        <v>23.876126689899746</v>
      </c>
    </row>
    <row r="320" spans="2:16" s="3" customFormat="1" ht="13.2" x14ac:dyDescent="0.25">
      <c r="B320" s="31" t="s">
        <v>334</v>
      </c>
      <c r="C320" s="34">
        <f t="shared" si="99"/>
        <v>1.3415072429843722</v>
      </c>
      <c r="D320" s="35">
        <f t="shared" si="99"/>
        <v>1.3041764983649506</v>
      </c>
      <c r="E320" s="35">
        <f t="shared" si="99"/>
        <v>1.2129849017765701</v>
      </c>
      <c r="F320" s="35">
        <f t="shared" si="98"/>
        <v>1.1044022104728055</v>
      </c>
      <c r="G320" s="35">
        <f t="shared" si="98"/>
        <v>1.0380811711053135</v>
      </c>
      <c r="H320" s="35">
        <f t="shared" si="98"/>
        <v>0.97086495769158621</v>
      </c>
      <c r="I320" s="35">
        <f t="shared" si="98"/>
        <v>0.71471461620790155</v>
      </c>
      <c r="J320" s="23">
        <f t="shared" si="100"/>
        <v>5.1180344313151327</v>
      </c>
      <c r="K320" s="24">
        <f t="shared" si="101"/>
        <v>4.7514958813676627</v>
      </c>
      <c r="L320" s="24">
        <f t="shared" si="103"/>
        <v>4.5552783456428774</v>
      </c>
      <c r="M320" s="24">
        <f t="shared" si="103"/>
        <v>4.3288655031401184</v>
      </c>
      <c r="N320" s="24">
        <f t="shared" si="103"/>
        <v>4.2199436344840784</v>
      </c>
      <c r="O320" s="24">
        <f t="shared" si="103"/>
        <v>3.9000177336578772</v>
      </c>
      <c r="P320" s="507">
        <f t="shared" si="103"/>
        <v>1.9968354304510643</v>
      </c>
    </row>
    <row r="321" spans="2:16" s="3" customFormat="1" ht="13.2" x14ac:dyDescent="0.25">
      <c r="B321" s="31" t="s">
        <v>335</v>
      </c>
      <c r="C321" s="34">
        <f t="shared" si="99"/>
        <v>0.77814827772276329</v>
      </c>
      <c r="D321" s="35">
        <f t="shared" si="99"/>
        <v>0.77067310439070347</v>
      </c>
      <c r="E321" s="35">
        <f t="shared" si="99"/>
        <v>0.77578399749570293</v>
      </c>
      <c r="F321" s="35">
        <f t="shared" si="98"/>
        <v>0.79973788685374003</v>
      </c>
      <c r="G321" s="35">
        <f t="shared" si="98"/>
        <v>0.86981480659550381</v>
      </c>
      <c r="H321" s="35">
        <f t="shared" si="98"/>
        <v>0.95797265868119641</v>
      </c>
      <c r="I321" s="35">
        <f t="shared" si="98"/>
        <v>1.1336958858174628</v>
      </c>
      <c r="J321" s="23">
        <f t="shared" si="100"/>
        <v>1.2837635232234061</v>
      </c>
      <c r="K321" s="24">
        <f t="shared" si="101"/>
        <v>1.2689674092925638</v>
      </c>
      <c r="L321" s="24">
        <f t="shared" si="103"/>
        <v>1.1030778677151767</v>
      </c>
      <c r="M321" s="24">
        <f t="shared" si="103"/>
        <v>1.1306882662881761</v>
      </c>
      <c r="N321" s="24">
        <f t="shared" si="103"/>
        <v>1.1770763854206678</v>
      </c>
      <c r="O321" s="24">
        <f t="shared" si="103"/>
        <v>1.2500439554239282</v>
      </c>
      <c r="P321" s="507">
        <f t="shared" si="103"/>
        <v>1.5954930824999685</v>
      </c>
    </row>
    <row r="322" spans="2:16" s="3" customFormat="1" ht="13.2" x14ac:dyDescent="0.25">
      <c r="B322" s="31" t="s">
        <v>336</v>
      </c>
      <c r="C322" s="34">
        <f t="shared" si="99"/>
        <v>36.614534530686306</v>
      </c>
      <c r="D322" s="35">
        <f t="shared" si="99"/>
        <v>38.090469834195638</v>
      </c>
      <c r="E322" s="35">
        <f t="shared" si="99"/>
        <v>42.233516701547288</v>
      </c>
      <c r="F322" s="35">
        <f t="shared" si="98"/>
        <v>44.125706835438955</v>
      </c>
      <c r="G322" s="35">
        <f t="shared" si="98"/>
        <v>48.938749138588236</v>
      </c>
      <c r="H322" s="35">
        <f t="shared" si="98"/>
        <v>50.706317490413653</v>
      </c>
      <c r="I322" s="35" t="str">
        <f t="shared" si="98"/>
        <v>nav</v>
      </c>
      <c r="J322" s="23">
        <f t="shared" si="100"/>
        <v>100.11308575697591</v>
      </c>
      <c r="K322" s="24">
        <f t="shared" si="101"/>
        <v>91.778738809620009</v>
      </c>
      <c r="L322" s="24">
        <f t="shared" si="103"/>
        <v>99.940912971879797</v>
      </c>
      <c r="M322" s="24">
        <f t="shared" si="103"/>
        <v>213.17279403945813</v>
      </c>
      <c r="N322" s="24">
        <f t="shared" si="103"/>
        <v>197.73730620312736</v>
      </c>
      <c r="O322" s="24">
        <f t="shared" si="103"/>
        <v>191.20377261167232</v>
      </c>
      <c r="P322" s="507">
        <f t="shared" si="103"/>
        <v>152.42572603490814</v>
      </c>
    </row>
    <row r="323" spans="2:16" s="3" customFormat="1" ht="13.2" x14ac:dyDescent="0.25">
      <c r="B323" s="31" t="s">
        <v>337</v>
      </c>
      <c r="C323" s="34">
        <f>IF(ISNUMBER(C301/J20),C301/J20,"nav")</f>
        <v>19.373025468948914</v>
      </c>
      <c r="D323" s="35">
        <f t="shared" ref="D323:I326" si="104">D301/K20</f>
        <v>22.222770656987009</v>
      </c>
      <c r="E323" s="35">
        <f t="shared" si="104"/>
        <v>24.565429018085585</v>
      </c>
      <c r="F323" s="35">
        <f t="shared" si="104"/>
        <v>27.487028280442431</v>
      </c>
      <c r="G323" s="35">
        <f t="shared" si="104"/>
        <v>29.941378735346625</v>
      </c>
      <c r="H323" s="35">
        <f t="shared" si="104"/>
        <v>33.778986102958775</v>
      </c>
      <c r="I323" s="35">
        <f t="shared" si="104"/>
        <v>34.174121549686497</v>
      </c>
      <c r="J323" s="23">
        <f t="shared" si="100"/>
        <v>57.655631460260039</v>
      </c>
      <c r="K323" s="24">
        <f t="shared" si="101"/>
        <v>63.587271484810088</v>
      </c>
      <c r="L323" s="24">
        <f t="shared" si="103"/>
        <v>71.615626061119499</v>
      </c>
      <c r="M323" s="24">
        <f t="shared" si="103"/>
        <v>84.156745479028828</v>
      </c>
      <c r="N323" s="24">
        <f t="shared" si="103"/>
        <v>84.886471156026218</v>
      </c>
      <c r="O323" s="24">
        <f t="shared" si="103"/>
        <v>96.40085291945131</v>
      </c>
      <c r="P323" s="507">
        <f t="shared" si="103"/>
        <v>91.155700887201149</v>
      </c>
    </row>
    <row r="324" spans="2:16" s="3" customFormat="1" ht="13.2" x14ac:dyDescent="0.25">
      <c r="B324" s="31" t="s">
        <v>338</v>
      </c>
      <c r="C324" s="34">
        <f>IF(ISNUMBER(C302/J21),C302/J21,"nav")</f>
        <v>8.6903238463072938</v>
      </c>
      <c r="D324" s="35">
        <f t="shared" si="104"/>
        <v>12.097527065919161</v>
      </c>
      <c r="E324" s="35">
        <f t="shared" si="104"/>
        <v>13.20668109409594</v>
      </c>
      <c r="F324" s="35">
        <f t="shared" si="104"/>
        <v>15.737449965097445</v>
      </c>
      <c r="G324" s="35">
        <f t="shared" si="104"/>
        <v>18.699346645242166</v>
      </c>
      <c r="H324" s="35">
        <f t="shared" si="104"/>
        <v>22.275393181581169</v>
      </c>
      <c r="I324" s="35">
        <f t="shared" si="104"/>
        <v>28.68749914480647</v>
      </c>
      <c r="J324" s="23">
        <f t="shared" si="100"/>
        <v>51.100382103494752</v>
      </c>
      <c r="K324" s="24">
        <f t="shared" si="101"/>
        <v>65.630857478757562</v>
      </c>
      <c r="L324" s="24">
        <f t="shared" si="103"/>
        <v>66.978754148915542</v>
      </c>
      <c r="M324" s="24">
        <f t="shared" si="103"/>
        <v>66.856498754604175</v>
      </c>
      <c r="N324" s="24">
        <f t="shared" si="103"/>
        <v>48.12724659935688</v>
      </c>
      <c r="O324" s="24">
        <f t="shared" si="103"/>
        <v>61.469543522290252</v>
      </c>
      <c r="P324" s="507">
        <f t="shared" si="103"/>
        <v>73.093322956951454</v>
      </c>
    </row>
    <row r="325" spans="2:16" s="3" customFormat="1" ht="13.2" x14ac:dyDescent="0.25">
      <c r="B325" s="31" t="s">
        <v>339</v>
      </c>
      <c r="C325" s="34">
        <f>IF(ISNUMBER(C303/J22),C303/J22,"nav")</f>
        <v>16.226707156690061</v>
      </c>
      <c r="D325" s="35">
        <f t="shared" si="104"/>
        <v>17.877678361940653</v>
      </c>
      <c r="E325" s="35">
        <f t="shared" si="104"/>
        <v>18.121485298262471</v>
      </c>
      <c r="F325" s="35">
        <f t="shared" si="104"/>
        <v>19.932541733621843</v>
      </c>
      <c r="G325" s="35">
        <f t="shared" si="104"/>
        <v>23.935495922789315</v>
      </c>
      <c r="H325" s="35">
        <f t="shared" si="104"/>
        <v>30.648555415809756</v>
      </c>
      <c r="I325" s="35">
        <f t="shared" si="104"/>
        <v>35.071728683924292</v>
      </c>
      <c r="J325" s="23" t="str">
        <f t="shared" si="100"/>
        <v>nav</v>
      </c>
      <c r="K325" s="24" t="str">
        <f t="shared" si="101"/>
        <v>nav</v>
      </c>
      <c r="L325" s="24" t="str">
        <f t="shared" si="103"/>
        <v>nav</v>
      </c>
      <c r="M325" s="24" t="str">
        <f t="shared" si="103"/>
        <v>nav</v>
      </c>
      <c r="N325" s="24" t="str">
        <f t="shared" si="103"/>
        <v>nav</v>
      </c>
      <c r="O325" s="24" t="str">
        <f t="shared" si="103"/>
        <v>nav</v>
      </c>
      <c r="P325" s="507" t="str">
        <f t="shared" si="103"/>
        <v>nav</v>
      </c>
    </row>
    <row r="326" spans="2:16" s="3" customFormat="1" ht="13.2" x14ac:dyDescent="0.25">
      <c r="B326" s="33" t="s">
        <v>340</v>
      </c>
      <c r="C326" s="36">
        <f>C304/J23</f>
        <v>52.771280632522704</v>
      </c>
      <c r="D326" s="37">
        <f t="shared" si="104"/>
        <v>55.937529034939729</v>
      </c>
      <c r="E326" s="37">
        <f t="shared" si="104"/>
        <v>59.354928557975335</v>
      </c>
      <c r="F326" s="37">
        <f t="shared" si="104"/>
        <v>60.033663488946537</v>
      </c>
      <c r="G326" s="37">
        <f t="shared" si="104"/>
        <v>62.485905975089636</v>
      </c>
      <c r="H326" s="37">
        <f t="shared" si="104"/>
        <v>66.294406463414177</v>
      </c>
      <c r="I326" s="37">
        <f t="shared" si="104"/>
        <v>61.342627082990354</v>
      </c>
      <c r="J326" s="25">
        <f t="shared" si="100"/>
        <v>355.38161158317592</v>
      </c>
      <c r="K326" s="26">
        <f t="shared" si="101"/>
        <v>377.91506338459993</v>
      </c>
      <c r="L326" s="26">
        <f t="shared" si="103"/>
        <v>402.25927492522754</v>
      </c>
      <c r="M326" s="26">
        <f t="shared" si="103"/>
        <v>407.6819832559537</v>
      </c>
      <c r="N326" s="26">
        <f t="shared" si="103"/>
        <v>425.13562176976313</v>
      </c>
      <c r="O326" s="26">
        <f t="shared" si="103"/>
        <v>452.63775544682073</v>
      </c>
      <c r="P326" s="509">
        <f t="shared" si="103"/>
        <v>419.66988449361145</v>
      </c>
    </row>
    <row r="327" spans="2:16" x14ac:dyDescent="0.3">
      <c r="B327" s="264"/>
      <c r="C327" s="264"/>
      <c r="D327" s="264"/>
      <c r="E327" s="264"/>
      <c r="F327" s="264"/>
      <c r="G327" s="264"/>
      <c r="H327" s="264"/>
      <c r="I327" s="264"/>
      <c r="J327" s="264"/>
      <c r="K327" s="264"/>
      <c r="L327" s="264"/>
      <c r="M327" s="264"/>
      <c r="N327" s="264"/>
      <c r="O327" s="264"/>
      <c r="P327" s="264"/>
    </row>
    <row r="328" spans="2:16" x14ac:dyDescent="0.3">
      <c r="B328" s="722" t="s">
        <v>322</v>
      </c>
      <c r="C328" s="722"/>
      <c r="D328" s="722"/>
      <c r="E328" s="722"/>
      <c r="F328" s="722"/>
      <c r="G328" s="722"/>
      <c r="H328" s="722"/>
      <c r="I328" s="722"/>
      <c r="J328" s="722"/>
      <c r="K328" s="722"/>
      <c r="L328" s="722"/>
      <c r="M328" s="722"/>
      <c r="N328" s="722"/>
      <c r="O328" s="722"/>
      <c r="P328" s="722"/>
    </row>
    <row r="329" spans="2:16" x14ac:dyDescent="0.3">
      <c r="B329" s="709" t="s">
        <v>323</v>
      </c>
      <c r="C329" s="709"/>
      <c r="D329" s="709"/>
      <c r="E329" s="709"/>
      <c r="F329" s="709"/>
      <c r="G329" s="709"/>
      <c r="H329" s="709"/>
      <c r="I329" s="709"/>
      <c r="J329" s="709"/>
      <c r="K329" s="709"/>
      <c r="L329" s="709"/>
      <c r="M329" s="709"/>
      <c r="N329" s="709"/>
      <c r="O329" s="709"/>
      <c r="P329" s="709"/>
    </row>
    <row r="330" spans="2:16" x14ac:dyDescent="0.3">
      <c r="B330" s="40" t="s">
        <v>324</v>
      </c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2:16" x14ac:dyDescent="0.3">
      <c r="B331" s="40"/>
      <c r="C331" s="6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2:16" x14ac:dyDescent="0.3">
      <c r="B332" s="7"/>
      <c r="C332" s="715" t="s">
        <v>325</v>
      </c>
      <c r="D332" s="716"/>
      <c r="E332" s="716"/>
      <c r="F332" s="716"/>
      <c r="G332" s="716"/>
      <c r="H332" s="716"/>
      <c r="I332" s="716"/>
      <c r="J332" s="715" t="s">
        <v>326</v>
      </c>
      <c r="K332" s="716"/>
      <c r="L332" s="716"/>
      <c r="M332" s="716"/>
      <c r="N332" s="716"/>
      <c r="O332" s="716"/>
      <c r="P332" s="719"/>
    </row>
    <row r="333" spans="2:16" x14ac:dyDescent="0.3">
      <c r="B333" s="261"/>
      <c r="C333" s="431">
        <v>2014</v>
      </c>
      <c r="D333" s="416">
        <v>2015</v>
      </c>
      <c r="E333" s="416">
        <v>2016</v>
      </c>
      <c r="F333" s="416">
        <v>2017</v>
      </c>
      <c r="G333" s="416">
        <v>2018</v>
      </c>
      <c r="H333" s="416">
        <v>2019</v>
      </c>
      <c r="I333" s="416">
        <v>2020</v>
      </c>
      <c r="J333" s="8">
        <v>2014</v>
      </c>
      <c r="K333" s="9">
        <v>2015</v>
      </c>
      <c r="L333" s="9">
        <v>2016</v>
      </c>
      <c r="M333" s="9">
        <v>2017</v>
      </c>
      <c r="N333" s="9">
        <v>2018</v>
      </c>
      <c r="O333" s="9">
        <v>2019</v>
      </c>
      <c r="P333" s="626">
        <v>2020</v>
      </c>
    </row>
    <row r="334" spans="2:16" x14ac:dyDescent="0.3">
      <c r="B334" s="32" t="s">
        <v>327</v>
      </c>
      <c r="C334" s="678">
        <f>[1]ARG!C160</f>
        <v>122898.27899999999</v>
      </c>
      <c r="D334" s="679">
        <f>[1]ARG!D160</f>
        <v>142622.856</v>
      </c>
      <c r="E334" s="679">
        <f>[1]ARG!E160</f>
        <v>171285.93299999999</v>
      </c>
      <c r="F334" s="679">
        <f>[1]ARG!F160</f>
        <v>211185.68599999999</v>
      </c>
      <c r="G334" s="679">
        <f>[1]ARG!G160</f>
        <v>274339.18699999998</v>
      </c>
      <c r="H334" s="679">
        <f>[1]ARG!H160</f>
        <v>374467</v>
      </c>
      <c r="I334" s="679">
        <f>[1]ARG!I160</f>
        <v>659602.31599999999</v>
      </c>
      <c r="J334" s="678">
        <f>[1]ARG!C163</f>
        <v>42767.790999999997</v>
      </c>
      <c r="K334" s="679">
        <f>[1]ARG!D163</f>
        <v>46792.08</v>
      </c>
      <c r="L334" s="679">
        <f>[1]ARG!E163</f>
        <v>52718.481</v>
      </c>
      <c r="M334" s="679">
        <f>[1]ARG!F163</f>
        <v>64589.764999999999</v>
      </c>
      <c r="N334" s="679">
        <f>[1]ARG!G163</f>
        <v>79888.755999999994</v>
      </c>
      <c r="O334" s="679">
        <f>[1]ARG!H163</f>
        <v>93838.116999999998</v>
      </c>
      <c r="P334" s="680">
        <f>[1]ARG!I163</f>
        <v>107514.099</v>
      </c>
    </row>
    <row r="335" spans="2:16" s="301" customFormat="1" x14ac:dyDescent="0.3">
      <c r="B335" s="31" t="s">
        <v>640</v>
      </c>
      <c r="C335" s="681">
        <f>[1]BA!C149</f>
        <v>1455.5440000000001</v>
      </c>
      <c r="D335" s="682">
        <f>[1]BA!D149</f>
        <v>1627.614</v>
      </c>
      <c r="E335" s="682">
        <f>[1]BA!E149</f>
        <v>2002.357</v>
      </c>
      <c r="F335" s="682">
        <f>[1]BA!F149</f>
        <v>2218.4229999999998</v>
      </c>
      <c r="G335" s="682">
        <f>[1]BA!G149</f>
        <v>2394.92</v>
      </c>
      <c r="H335" s="682">
        <f>[1]BA!H149</f>
        <v>2594.4540000000002</v>
      </c>
      <c r="I335" s="682">
        <f>[1]BA!I149</f>
        <v>2259.0279999999998</v>
      </c>
      <c r="J335" s="681">
        <f>[1]BA!C152</f>
        <v>38.564</v>
      </c>
      <c r="K335" s="682">
        <f>[1]BA!D152</f>
        <v>66.034999999999997</v>
      </c>
      <c r="L335" s="682">
        <f>[1]BA!E152</f>
        <v>102.717</v>
      </c>
      <c r="M335" s="682">
        <f>[1]BA!F152</f>
        <v>97.475999999999999</v>
      </c>
      <c r="N335" s="682">
        <f>[1]BA!G152</f>
        <v>67.64</v>
      </c>
      <c r="O335" s="682">
        <f>[1]BA!H152</f>
        <v>51.424999999999997</v>
      </c>
      <c r="P335" s="683">
        <f>[1]BA!I152</f>
        <v>51.031999999999996</v>
      </c>
    </row>
    <row r="336" spans="2:16" x14ac:dyDescent="0.3">
      <c r="B336" s="31" t="s">
        <v>328</v>
      </c>
      <c r="C336" s="681" t="s">
        <v>10</v>
      </c>
      <c r="D336" s="682" t="s">
        <v>10</v>
      </c>
      <c r="E336" s="682" t="s">
        <v>10</v>
      </c>
      <c r="F336" s="682" t="s">
        <v>10</v>
      </c>
      <c r="G336" s="682" t="s">
        <v>10</v>
      </c>
      <c r="H336" s="682" t="s">
        <v>10</v>
      </c>
      <c r="I336" s="682" t="s">
        <v>10</v>
      </c>
      <c r="J336" s="681" t="s">
        <v>10</v>
      </c>
      <c r="K336" s="682" t="s">
        <v>10</v>
      </c>
      <c r="L336" s="682" t="s">
        <v>10</v>
      </c>
      <c r="M336" s="682" t="s">
        <v>10</v>
      </c>
      <c r="N336" s="682" t="s">
        <v>10</v>
      </c>
      <c r="O336" s="682" t="s">
        <v>10</v>
      </c>
      <c r="P336" s="683" t="s">
        <v>10</v>
      </c>
    </row>
    <row r="337" spans="1:16" x14ac:dyDescent="0.3">
      <c r="B337" s="31" t="s">
        <v>329</v>
      </c>
      <c r="C337" s="681">
        <f>[1]BR!C154</f>
        <v>9971358.4580000006</v>
      </c>
      <c r="D337" s="682">
        <f>[1]BR!D154</f>
        <v>10054059.325999999</v>
      </c>
      <c r="E337" s="682">
        <f>[1]BR!E154</f>
        <v>9948185.6870000008</v>
      </c>
      <c r="F337" s="682">
        <f>[1]BR!F154</f>
        <v>10503228.437999999</v>
      </c>
      <c r="G337" s="682">
        <f>[1]BR!G154</f>
        <v>10881561.745999999</v>
      </c>
      <c r="H337" s="682">
        <f>[1]BR!H154</f>
        <v>11872374</v>
      </c>
      <c r="I337" s="682">
        <f>[1]BR!I154</f>
        <v>13868509.713</v>
      </c>
      <c r="J337" s="681">
        <f>[1]BR!C157</f>
        <v>5557064.6809999999</v>
      </c>
      <c r="K337" s="682">
        <f>[1]BR!D157</f>
        <v>5427004.4029999999</v>
      </c>
      <c r="L337" s="682">
        <f>[1]BR!E157</f>
        <v>5335713.8650000002</v>
      </c>
      <c r="M337" s="682">
        <f>[1]BR!F157</f>
        <v>5359119.8169999998</v>
      </c>
      <c r="N337" s="682">
        <f>[1]BR!G157</f>
        <v>6428607.9670000002</v>
      </c>
      <c r="O337" s="682">
        <f>[1]BR!H157</f>
        <v>6013433.449</v>
      </c>
      <c r="P337" s="683">
        <f>[1]BR!I157</f>
        <v>6091871.1009999998</v>
      </c>
    </row>
    <row r="338" spans="1:16" x14ac:dyDescent="0.3">
      <c r="B338" s="31" t="s">
        <v>330</v>
      </c>
      <c r="C338" s="681">
        <f>[1]CL!C152</f>
        <v>93402.748000000007</v>
      </c>
      <c r="D338" s="682">
        <f>[1]CL!D152</f>
        <v>110164</v>
      </c>
      <c r="E338" s="682">
        <f>[1]CL!E152</f>
        <v>121600</v>
      </c>
      <c r="F338" s="682">
        <f>[1]CL!F152</f>
        <v>131999</v>
      </c>
      <c r="G338" s="682">
        <f>[1]CL!G152</f>
        <v>156444</v>
      </c>
      <c r="H338" s="682">
        <f>[1]CL!H152</f>
        <v>188071</v>
      </c>
      <c r="I338" s="682">
        <f>[1]CL!I152</f>
        <v>207133</v>
      </c>
      <c r="J338" s="681" t="s">
        <v>12</v>
      </c>
      <c r="K338" s="682" t="s">
        <v>12</v>
      </c>
      <c r="L338" s="682" t="s">
        <v>12</v>
      </c>
      <c r="M338" s="682" t="s">
        <v>12</v>
      </c>
      <c r="N338" s="682" t="s">
        <v>12</v>
      </c>
      <c r="O338" s="682" t="s">
        <v>12</v>
      </c>
      <c r="P338" s="683" t="s">
        <v>10</v>
      </c>
    </row>
    <row r="339" spans="1:16" x14ac:dyDescent="0.3">
      <c r="B339" s="31" t="s">
        <v>331</v>
      </c>
      <c r="C339" s="681">
        <f>[1]CO!C149</f>
        <v>141213.48300000001</v>
      </c>
      <c r="D339" s="682">
        <f>[1]CO!D149</f>
        <v>152112.43700000001</v>
      </c>
      <c r="E339" s="682">
        <f>[1]CO!E149</f>
        <v>162010.943</v>
      </c>
      <c r="F339" s="682">
        <f>[1]CO!F149</f>
        <v>175906.85800000001</v>
      </c>
      <c r="G339" s="682">
        <f>[1]CO!G149</f>
        <v>193077.58600000001</v>
      </c>
      <c r="H339" s="682">
        <f>[1]CO!H149</f>
        <v>212683.49100000001</v>
      </c>
      <c r="I339" s="682">
        <f>[1]CO!I149</f>
        <v>250936.80299999999</v>
      </c>
      <c r="J339" s="681">
        <f>[1]CO!C152</f>
        <v>6171.0129999999999</v>
      </c>
      <c r="K339" s="682">
        <f>[1]CO!D152</f>
        <v>6632.4630000000006</v>
      </c>
      <c r="L339" s="682">
        <f>[1]CO!E152</f>
        <v>8154.9980000000041</v>
      </c>
      <c r="M339" s="682">
        <f>[1]CO!F152</f>
        <v>10345.938</v>
      </c>
      <c r="N339" s="682">
        <f>[1]CO!G152</f>
        <v>15367.339999999995</v>
      </c>
      <c r="O339" s="682">
        <f>[1]CO!H152</f>
        <v>20717.935999999987</v>
      </c>
      <c r="P339" s="683">
        <f>[1]CO!I152</f>
        <v>15003.615999999989</v>
      </c>
    </row>
    <row r="340" spans="1:16" x14ac:dyDescent="0.3">
      <c r="B340" s="31" t="s">
        <v>332</v>
      </c>
      <c r="C340" s="681">
        <f>[1]CR!C153</f>
        <v>22838.452000000001</v>
      </c>
      <c r="D340" s="682">
        <f>[1]CR!D153</f>
        <v>77708.129000000001</v>
      </c>
      <c r="E340" s="682">
        <f>[1]CR!E153</f>
        <v>86845.334749999995</v>
      </c>
      <c r="F340" s="682">
        <f>[1]CR!F153</f>
        <v>117803.84906063467</v>
      </c>
      <c r="G340" s="682">
        <f>[1]CR!G153</f>
        <v>126195.56600000001</v>
      </c>
      <c r="H340" s="682">
        <f>[1]CR!H153</f>
        <v>161672.31139204543</v>
      </c>
      <c r="I340" s="682">
        <f>[1]CR!I153</f>
        <v>232065.06</v>
      </c>
      <c r="J340" s="681">
        <f>[1]CR!C156</f>
        <v>14616.853211191088</v>
      </c>
      <c r="K340" s="682">
        <f>[1]CR!D156</f>
        <v>45835.081999999995</v>
      </c>
      <c r="L340" s="682">
        <f>[1]CR!E156</f>
        <v>52545.07425000002</v>
      </c>
      <c r="M340" s="682">
        <f>[1]CR!F156</f>
        <v>32973.781439365324</v>
      </c>
      <c r="N340" s="682">
        <f>[1]CR!G156</f>
        <v>26776.901999999987</v>
      </c>
      <c r="O340" s="682">
        <f>[1]CR!H156</f>
        <v>16561.403607954562</v>
      </c>
      <c r="P340" s="683">
        <f>[1]CR!I156</f>
        <v>19779.381999999983</v>
      </c>
    </row>
    <row r="341" spans="1:16" x14ac:dyDescent="0.3">
      <c r="B341" s="31" t="s">
        <v>477</v>
      </c>
      <c r="C341" s="681" t="s">
        <v>10</v>
      </c>
      <c r="D341" s="682">
        <f>[1]CW!D165</f>
        <v>10427.316999999999</v>
      </c>
      <c r="E341" s="682">
        <f>[1]CW!E165</f>
        <v>11197.616</v>
      </c>
      <c r="F341" s="682">
        <f>[1]CW!F165</f>
        <v>12611.289000000001</v>
      </c>
      <c r="G341" s="682">
        <f>[1]CW!G165</f>
        <v>13613.14</v>
      </c>
      <c r="H341" s="682">
        <f>[1]CW!H165</f>
        <v>14111.007</v>
      </c>
      <c r="I341" s="682">
        <f>[1]CW!I165</f>
        <v>13010.4</v>
      </c>
      <c r="J341" s="681" t="s">
        <v>10</v>
      </c>
      <c r="K341" s="682" t="s">
        <v>10</v>
      </c>
      <c r="L341" s="682" t="s">
        <v>10</v>
      </c>
      <c r="M341" s="682" t="s">
        <v>10</v>
      </c>
      <c r="N341" s="682" t="s">
        <v>10</v>
      </c>
      <c r="O341" s="682" t="s">
        <v>10</v>
      </c>
      <c r="P341" s="683" t="s">
        <v>10</v>
      </c>
    </row>
    <row r="342" spans="1:16" s="301" customFormat="1" x14ac:dyDescent="0.3">
      <c r="B342" s="31" t="s">
        <v>727</v>
      </c>
      <c r="C342" s="681">
        <f>[1]EC!C151</f>
        <v>33065.599999999999</v>
      </c>
      <c r="D342" s="682">
        <f>[1]EC!D151</f>
        <v>33547.285000000003</v>
      </c>
      <c r="E342" s="682">
        <f>[1]EC!E151</f>
        <v>37349.044000000002</v>
      </c>
      <c r="F342" s="682">
        <f>[1]EC!F151</f>
        <v>38927.517999999996</v>
      </c>
      <c r="G342" s="682">
        <f>[1]EC!G151</f>
        <v>40012.618000000002</v>
      </c>
      <c r="H342" s="682">
        <f>[1]EC!H151</f>
        <v>43605.796000000002</v>
      </c>
      <c r="I342" s="682">
        <f>[1]EC!I151</f>
        <v>44309.266000000003</v>
      </c>
      <c r="J342" s="681">
        <f>[1]EC!C154</f>
        <v>2949.0929999999998</v>
      </c>
      <c r="K342" s="682">
        <f>[1]EC!D154</f>
        <v>4114.5919999999996</v>
      </c>
      <c r="L342" s="682">
        <f>[1]EC!E154</f>
        <v>4152.3609999999999</v>
      </c>
      <c r="M342" s="682">
        <f>[1]EC!F154</f>
        <v>4117.7569999999996</v>
      </c>
      <c r="N342" s="682">
        <f>[1]EC!G154</f>
        <v>4417.9809999999998</v>
      </c>
      <c r="O342" s="682">
        <f>[1]EC!H154</f>
        <v>4835.2209999999995</v>
      </c>
      <c r="P342" s="683">
        <f>[1]EC!I154</f>
        <v>4708.7849999999999</v>
      </c>
    </row>
    <row r="343" spans="1:16" x14ac:dyDescent="0.3">
      <c r="A343" s="369"/>
      <c r="B343" s="31" t="s">
        <v>333</v>
      </c>
      <c r="C343" s="681" t="s">
        <v>193</v>
      </c>
      <c r="D343" s="682">
        <f>[1]SV!D151</f>
        <v>13409.675999999999</v>
      </c>
      <c r="E343" s="682">
        <f>[1]SV!E151</f>
        <v>18639.32</v>
      </c>
      <c r="F343" s="682">
        <f>[1]SV!F151</f>
        <v>16705.794580416183</v>
      </c>
      <c r="G343" s="682">
        <f>[1]SV!G151</f>
        <v>17977.640312600775</v>
      </c>
      <c r="H343" s="682">
        <f>[1]SV!H151</f>
        <v>28516.296999999999</v>
      </c>
      <c r="I343" s="682">
        <f>[1]SV!I151</f>
        <v>32946.660000000003</v>
      </c>
      <c r="J343" s="681" t="str">
        <f>[1]SV!C154</f>
        <v xml:space="preserve"> nav </v>
      </c>
      <c r="K343" s="682" t="s">
        <v>10</v>
      </c>
      <c r="L343" s="682" t="s">
        <v>10</v>
      </c>
      <c r="M343" s="682" t="s">
        <v>10</v>
      </c>
      <c r="N343" s="682" t="s">
        <v>10</v>
      </c>
      <c r="O343" s="682" t="s">
        <v>10</v>
      </c>
      <c r="P343" s="683" t="s">
        <v>10</v>
      </c>
    </row>
    <row r="344" spans="1:16" x14ac:dyDescent="0.3">
      <c r="B344" s="31" t="s">
        <v>334</v>
      </c>
      <c r="C344" s="681">
        <f>[1]GT!C158</f>
        <v>73.819999999999993</v>
      </c>
      <c r="D344" s="682">
        <f>[1]GT!D158</f>
        <v>76.134</v>
      </c>
      <c r="E344" s="682">
        <f>[1]GT!E158</f>
        <v>83.753</v>
      </c>
      <c r="F344" s="682">
        <f>[1]GT!F158</f>
        <v>90.594999999999999</v>
      </c>
      <c r="G344" s="682">
        <f>[1]GT!G158</f>
        <v>112.742</v>
      </c>
      <c r="H344" s="682">
        <f>[1]GT!H158</f>
        <v>112.815</v>
      </c>
      <c r="I344" s="682">
        <f>[1]GT!I158</f>
        <v>100.02200000000001</v>
      </c>
      <c r="J344" s="681" t="s">
        <v>10</v>
      </c>
      <c r="K344" s="682" t="s">
        <v>10</v>
      </c>
      <c r="L344" s="682" t="s">
        <v>10</v>
      </c>
      <c r="M344" s="682" t="s">
        <v>10</v>
      </c>
      <c r="N344" s="682" t="s">
        <v>10</v>
      </c>
      <c r="O344" s="682" t="s">
        <v>10</v>
      </c>
      <c r="P344" s="683" t="s">
        <v>10</v>
      </c>
    </row>
    <row r="345" spans="1:16" x14ac:dyDescent="0.3">
      <c r="B345" s="31" t="s">
        <v>335</v>
      </c>
      <c r="C345" s="681">
        <v>1611.498</v>
      </c>
      <c r="D345" s="682">
        <f>[1]HN!D155</f>
        <v>1928.365</v>
      </c>
      <c r="E345" s="682">
        <f>[1]HN!E155</f>
        <v>2269.0360000000001</v>
      </c>
      <c r="F345" s="682">
        <f>[1]HN!F155</f>
        <v>2863.6150000000002</v>
      </c>
      <c r="G345" s="682">
        <f>[1]HN!G155</f>
        <v>3995.22</v>
      </c>
      <c r="H345" s="682">
        <f>[1]HN!H155</f>
        <v>5144.4610000000002</v>
      </c>
      <c r="I345" s="682">
        <f>[1]HN!I155</f>
        <v>8438.2440000000006</v>
      </c>
      <c r="J345" s="681" t="s">
        <v>12</v>
      </c>
      <c r="K345" s="682" t="str">
        <f>[1]HN!D159</f>
        <v>nap</v>
      </c>
      <c r="L345" s="682" t="str">
        <f>[1]HN!E159</f>
        <v>nap</v>
      </c>
      <c r="M345" s="682" t="str">
        <f>[1]HN!F159</f>
        <v>nap</v>
      </c>
      <c r="N345" s="682" t="str">
        <f>[1]HN!G159</f>
        <v>nap</v>
      </c>
      <c r="O345" s="682" t="str">
        <f>[1]HN!H159</f>
        <v>nap</v>
      </c>
      <c r="P345" s="683" t="str">
        <f>[1]HN!I159</f>
        <v>nap</v>
      </c>
    </row>
    <row r="346" spans="1:16" x14ac:dyDescent="0.3">
      <c r="B346" s="31" t="s">
        <v>336</v>
      </c>
      <c r="C346" s="681">
        <f>[1]JM!C153</f>
        <v>1785.127</v>
      </c>
      <c r="D346" s="682">
        <f>[1]JM!D153</f>
        <v>2088.1860000000001</v>
      </c>
      <c r="E346" s="682">
        <f>[1]JM!E153</f>
        <v>2723.433</v>
      </c>
      <c r="F346" s="682">
        <f>[1]JM!F153</f>
        <v>3258.2170000000001</v>
      </c>
      <c r="G346" s="682">
        <f>[1]JM!G153</f>
        <v>4060.0349999999999</v>
      </c>
      <c r="H346" s="682">
        <f>[1]JM!H153</f>
        <v>4896.0540000000001</v>
      </c>
      <c r="I346" s="682">
        <f>[1]JM!I153</f>
        <v>6605.5410000000002</v>
      </c>
      <c r="J346" s="681">
        <f>[1]JM!C156</f>
        <v>456.18700000000001</v>
      </c>
      <c r="K346" s="682">
        <f>[1]JM!D156</f>
        <v>442.96300000000002</v>
      </c>
      <c r="L346" s="682">
        <f>[1]JM!E156</f>
        <v>506.178</v>
      </c>
      <c r="M346" s="682">
        <f>[1]JM!F156</f>
        <v>516.64800000000002</v>
      </c>
      <c r="N346" s="682">
        <f>[1]JM!G156</f>
        <v>539.73699999999997</v>
      </c>
      <c r="O346" s="682">
        <f>[1]JM!H156</f>
        <v>580.822</v>
      </c>
      <c r="P346" s="683">
        <f>[1]JM!I156</f>
        <v>564.92499999999995</v>
      </c>
    </row>
    <row r="347" spans="1:16" x14ac:dyDescent="0.3">
      <c r="B347" s="31" t="s">
        <v>337</v>
      </c>
      <c r="C347" s="681">
        <f>[1]RD!C167</f>
        <v>44462.536</v>
      </c>
      <c r="D347" s="682">
        <f>[1]RD!D167</f>
        <v>50625.976999999999</v>
      </c>
      <c r="E347" s="682">
        <f>[1]RD!E167</f>
        <v>56064.789000000004</v>
      </c>
      <c r="F347" s="682">
        <f>[1]RD!F167</f>
        <v>61164.960999999996</v>
      </c>
      <c r="G347" s="682">
        <f>[1]RD!G167</f>
        <v>61339.483</v>
      </c>
      <c r="H347" s="682">
        <f>[1]RD!H167</f>
        <v>76914.468999999997</v>
      </c>
      <c r="I347" s="682">
        <f>[1]RD!I167</f>
        <v>89264.694000000003</v>
      </c>
      <c r="J347" s="681">
        <f>[1]RD!C170</f>
        <v>8425.7649999999994</v>
      </c>
      <c r="K347" s="682">
        <f>[1]RD!D170</f>
        <v>8045.0360000000001</v>
      </c>
      <c r="L347" s="682">
        <f>[1]RD!E170</f>
        <v>7630.8540000000003</v>
      </c>
      <c r="M347" s="682">
        <f>[1]RD!F170</f>
        <v>8574.4873499999994</v>
      </c>
      <c r="N347" s="682">
        <f>[1]RD!G170</f>
        <v>18349.795999999998</v>
      </c>
      <c r="O347" s="682">
        <f>[1]RD!H170</f>
        <v>20932.600129999999</v>
      </c>
      <c r="P347" s="683">
        <f>[1]RD!I170</f>
        <v>19137.97136</v>
      </c>
    </row>
    <row r="348" spans="1:16" x14ac:dyDescent="0.3">
      <c r="B348" s="31" t="s">
        <v>338</v>
      </c>
      <c r="C348" s="681">
        <f>[1]PY!C151</f>
        <v>2349.7289999999998</v>
      </c>
      <c r="D348" s="682">
        <f>[1]PY!D151</f>
        <v>22743.326000000001</v>
      </c>
      <c r="E348" s="682">
        <f>[1]PY!E151</f>
        <v>26089.359</v>
      </c>
      <c r="F348" s="682">
        <f>[1]PY!F151</f>
        <v>35435.587</v>
      </c>
      <c r="G348" s="682">
        <f>[1]PY!G151</f>
        <v>43277.767</v>
      </c>
      <c r="H348" s="682">
        <f>[1]PY!H151</f>
        <v>56513.038</v>
      </c>
      <c r="I348" s="682">
        <f>[1]PY!I151</f>
        <v>96994.466916837802</v>
      </c>
      <c r="J348" s="681" t="s">
        <v>10</v>
      </c>
      <c r="K348" s="682" t="s">
        <v>10</v>
      </c>
      <c r="L348" s="682" t="s">
        <v>10</v>
      </c>
      <c r="M348" s="682" t="s">
        <v>10</v>
      </c>
      <c r="N348" s="682" t="s">
        <v>10</v>
      </c>
      <c r="O348" s="682" t="s">
        <v>10</v>
      </c>
      <c r="P348" s="683" t="s">
        <v>10</v>
      </c>
    </row>
    <row r="349" spans="1:16" x14ac:dyDescent="0.3">
      <c r="B349" s="31" t="s">
        <v>339</v>
      </c>
      <c r="C349" s="681">
        <f>[1]PE!C151</f>
        <v>204763.19099999999</v>
      </c>
      <c r="D349" s="682">
        <f>[1]PE!D151</f>
        <v>228306.61300000001</v>
      </c>
      <c r="E349" s="682">
        <f>[1]PE!E151</f>
        <v>190743.48599999998</v>
      </c>
      <c r="F349" s="682">
        <f>[1]PE!F151</f>
        <v>224039.272</v>
      </c>
      <c r="G349" s="682">
        <f>[1]PE!G151</f>
        <v>279309.81199999998</v>
      </c>
      <c r="H349" s="682">
        <f>[1]PE!H151</f>
        <v>383832.92699999997</v>
      </c>
      <c r="I349" s="682">
        <f>[1]PE!I151</f>
        <v>638344.12199999997</v>
      </c>
      <c r="J349" s="681">
        <f>[1]PE!C154</f>
        <v>26426.684999999998</v>
      </c>
      <c r="K349" s="682">
        <f>[1]PE!D154</f>
        <v>25836.725999999999</v>
      </c>
      <c r="L349" s="682">
        <f>[1]PE!E154</f>
        <v>24863.258999999998</v>
      </c>
      <c r="M349" s="682">
        <f>[1]PE!F154</f>
        <v>19114.399000000001</v>
      </c>
      <c r="N349" s="682">
        <f>[1]PE!G154</f>
        <v>19169.582999999999</v>
      </c>
      <c r="O349" s="682">
        <f>[1]PE!H154</f>
        <v>52636.298999999999</v>
      </c>
      <c r="P349" s="683">
        <f>[1]PE!I154</f>
        <v>50292.935000000005</v>
      </c>
    </row>
    <row r="350" spans="1:16" x14ac:dyDescent="0.3">
      <c r="B350" s="33" t="s">
        <v>340</v>
      </c>
      <c r="C350" s="684">
        <f>[1]TT!C159</f>
        <v>6711.6280000000006</v>
      </c>
      <c r="D350" s="685">
        <f>[1]TT!D159</f>
        <v>7173.9159999999993</v>
      </c>
      <c r="E350" s="685">
        <f>[1]TT!E159</f>
        <v>7388.7780000000002</v>
      </c>
      <c r="F350" s="685">
        <f>[1]TT!F159</f>
        <v>7906.982</v>
      </c>
      <c r="G350" s="685">
        <f>[1]TT!G159</f>
        <v>8939.5879999999997</v>
      </c>
      <c r="H350" s="685">
        <f>[1]TT!H159</f>
        <v>10079.534</v>
      </c>
      <c r="I350" s="685">
        <f>[1]TT!I159</f>
        <v>11935.812000000002</v>
      </c>
      <c r="J350" s="684">
        <f>[1]TT!C162</f>
        <v>199.392</v>
      </c>
      <c r="K350" s="685">
        <f>[1]TT!D162</f>
        <v>225.267</v>
      </c>
      <c r="L350" s="685">
        <f>[1]TT!E162</f>
        <v>250.661</v>
      </c>
      <c r="M350" s="685">
        <f>[1]TT!F162</f>
        <v>275.56200000000001</v>
      </c>
      <c r="N350" s="685">
        <f>[1]TT!G162</f>
        <v>297.13099999999997</v>
      </c>
      <c r="O350" s="685">
        <f>[1]TT!H162</f>
        <v>321.916</v>
      </c>
      <c r="P350" s="686">
        <f>[1]TT!I162</f>
        <v>348.233</v>
      </c>
    </row>
    <row r="351" spans="1:16" x14ac:dyDescent="0.3">
      <c r="B351" s="261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1:16" x14ac:dyDescent="0.3">
      <c r="B352" s="722" t="s">
        <v>341</v>
      </c>
      <c r="C352" s="722"/>
      <c r="D352" s="722"/>
      <c r="E352" s="722"/>
      <c r="F352" s="722"/>
      <c r="G352" s="722"/>
      <c r="H352" s="722"/>
      <c r="I352" s="722"/>
      <c r="J352" s="722"/>
      <c r="K352" s="722"/>
      <c r="L352" s="722"/>
      <c r="M352" s="722"/>
      <c r="N352" s="722"/>
      <c r="O352" s="722"/>
      <c r="P352" s="722"/>
    </row>
    <row r="353" spans="2:17" x14ac:dyDescent="0.3">
      <c r="B353" s="12"/>
      <c r="C353" s="13"/>
      <c r="D353" s="13"/>
      <c r="E353" s="13"/>
      <c r="F353" s="13"/>
      <c r="G353" s="13"/>
      <c r="H353" s="13"/>
      <c r="I353" s="13"/>
      <c r="J353" s="14"/>
      <c r="K353" s="14"/>
      <c r="L353" s="14"/>
      <c r="M353" s="14"/>
      <c r="N353" s="14"/>
      <c r="O353" s="14"/>
      <c r="P353" s="14"/>
    </row>
    <row r="354" spans="2:17" x14ac:dyDescent="0.3">
      <c r="B354" s="7"/>
      <c r="C354" s="715" t="s">
        <v>342</v>
      </c>
      <c r="D354" s="716"/>
      <c r="E354" s="716"/>
      <c r="F354" s="716"/>
      <c r="G354" s="716"/>
      <c r="H354" s="716"/>
      <c r="I354" s="716"/>
      <c r="J354" s="715" t="s">
        <v>343</v>
      </c>
      <c r="K354" s="716"/>
      <c r="L354" s="716"/>
      <c r="M354" s="716"/>
      <c r="N354" s="716"/>
      <c r="O354" s="716"/>
      <c r="P354" s="716"/>
    </row>
    <row r="355" spans="2:17" x14ac:dyDescent="0.3">
      <c r="B355" s="15"/>
      <c r="C355" s="431">
        <v>2014</v>
      </c>
      <c r="D355" s="416">
        <v>2015</v>
      </c>
      <c r="E355" s="416">
        <v>2016</v>
      </c>
      <c r="F355" s="416">
        <v>2017</v>
      </c>
      <c r="G355" s="416">
        <v>2018</v>
      </c>
      <c r="H355" s="416">
        <v>2019</v>
      </c>
      <c r="I355" s="416">
        <v>2020</v>
      </c>
      <c r="J355" s="384">
        <v>2014</v>
      </c>
      <c r="K355" s="385">
        <v>2015</v>
      </c>
      <c r="L355" s="385">
        <v>2016</v>
      </c>
      <c r="M355" s="385">
        <v>2017</v>
      </c>
      <c r="N355" s="385">
        <v>2018</v>
      </c>
      <c r="O355" s="385">
        <v>2019</v>
      </c>
      <c r="P355" s="385">
        <v>2020</v>
      </c>
    </row>
    <row r="356" spans="2:17" x14ac:dyDescent="0.3">
      <c r="B356" s="32" t="s">
        <v>327</v>
      </c>
      <c r="C356" s="678">
        <f>[1]ARG!C169</f>
        <v>91361.764999999999</v>
      </c>
      <c r="D356" s="679">
        <f>[1]ARG!D169</f>
        <v>89050.089000000007</v>
      </c>
      <c r="E356" s="679">
        <f>[1]ARG!E169</f>
        <v>86306.274999999994</v>
      </c>
      <c r="F356" s="679">
        <f>[1]ARG!F169</f>
        <v>85421.087</v>
      </c>
      <c r="G356" s="679">
        <f>[1]ARG!G169</f>
        <v>83336.062000000005</v>
      </c>
      <c r="H356" s="679">
        <f>[1]ARG!H169</f>
        <v>77487.157999999996</v>
      </c>
      <c r="I356" s="679">
        <f>[1]ARG!I169</f>
        <v>56479.173999999999</v>
      </c>
      <c r="J356" s="678" t="str">
        <f>[1]ARG!C168</f>
        <v>nap</v>
      </c>
      <c r="K356" s="679" t="str">
        <f>[1]ARG!D168</f>
        <v>nap</v>
      </c>
      <c r="L356" s="679">
        <f>[1]ARG!E168</f>
        <v>1951.338</v>
      </c>
      <c r="M356" s="679">
        <f>[1]ARG!F168</f>
        <v>20848.904999999999</v>
      </c>
      <c r="N356" s="679">
        <f>[1]ARG!G168</f>
        <v>39016.71</v>
      </c>
      <c r="O356" s="679">
        <f>[1]ARG!H168</f>
        <v>94566.485000000001</v>
      </c>
      <c r="P356" s="680">
        <f>[1]ARG!I168</f>
        <v>270458.41499999998</v>
      </c>
    </row>
    <row r="357" spans="2:17" s="301" customFormat="1" x14ac:dyDescent="0.3">
      <c r="B357" s="31" t="s">
        <v>640</v>
      </c>
      <c r="C357" s="681">
        <f>[1]BA!C158</f>
        <v>4940.3539999999994</v>
      </c>
      <c r="D357" s="682">
        <f>[1]BA!D158</f>
        <v>4846.5770000000002</v>
      </c>
      <c r="E357" s="682">
        <f>[1]BA!E158</f>
        <v>7809.26</v>
      </c>
      <c r="F357" s="682">
        <f>[1]BA!F158</f>
        <v>5893.3329999999996</v>
      </c>
      <c r="G357" s="682">
        <f>[1]BA!G158</f>
        <v>5346.0070000000005</v>
      </c>
      <c r="H357" s="682">
        <f>[1]BA!H158</f>
        <v>5549.2620000000006</v>
      </c>
      <c r="I357" s="682">
        <f>[1]BA!I158</f>
        <v>3471.5769999999998</v>
      </c>
      <c r="J357" s="681" t="s">
        <v>10</v>
      </c>
      <c r="K357" s="682" t="s">
        <v>10</v>
      </c>
      <c r="L357" s="682" t="s">
        <v>10</v>
      </c>
      <c r="M357" s="682" t="s">
        <v>10</v>
      </c>
      <c r="N357" s="682" t="s">
        <v>10</v>
      </c>
      <c r="O357" s="682" t="s">
        <v>10</v>
      </c>
      <c r="P357" s="683" t="s">
        <v>10</v>
      </c>
    </row>
    <row r="358" spans="2:17" x14ac:dyDescent="0.3">
      <c r="B358" s="31" t="s">
        <v>328</v>
      </c>
      <c r="C358" s="681">
        <f>[1]BO!C156</f>
        <v>2116.4920000000002</v>
      </c>
      <c r="D358" s="682">
        <f>[1]BO!D156</f>
        <v>2034.64</v>
      </c>
      <c r="E358" s="682">
        <f>[1]BO!E156</f>
        <v>6077.1050000000005</v>
      </c>
      <c r="F358" s="682">
        <f>[1]BO!F156</f>
        <v>1857.4430000000002</v>
      </c>
      <c r="G358" s="682">
        <f>[1]BO!G156</f>
        <v>5601.3650000000007</v>
      </c>
      <c r="H358" s="682">
        <f>[1]BO!H156</f>
        <v>5213.9130000000005</v>
      </c>
      <c r="I358" s="682">
        <f>[1]BO!I156</f>
        <v>2919.049</v>
      </c>
      <c r="J358" s="681">
        <f>[1]BO!C155</f>
        <v>1247.4559999999999</v>
      </c>
      <c r="K358" s="682">
        <f>[1]BO!D155</f>
        <v>22837.474999999999</v>
      </c>
      <c r="L358" s="682">
        <f>[1]BO!E155</f>
        <v>57637.277999999998</v>
      </c>
      <c r="M358" s="682">
        <f>[1]BO!F155</f>
        <v>69187.107000000004</v>
      </c>
      <c r="N358" s="682">
        <f>[1]BO!G155</f>
        <v>71765.491999999998</v>
      </c>
      <c r="O358" s="682">
        <f>[1]BO!H155</f>
        <v>60226.188000000002</v>
      </c>
      <c r="P358" s="683">
        <f>[1]BO!I155</f>
        <v>46771.398000000001</v>
      </c>
    </row>
    <row r="359" spans="2:17" x14ac:dyDescent="0.3">
      <c r="B359" s="31" t="s">
        <v>329</v>
      </c>
      <c r="C359" s="681">
        <f>[1]BR!C163</f>
        <v>1164815.814</v>
      </c>
      <c r="D359" s="682">
        <f>[1]BR!D163</f>
        <v>1039674.3590000001</v>
      </c>
      <c r="E359" s="682">
        <f>[1]BR!E163</f>
        <v>864066.50800000003</v>
      </c>
      <c r="F359" s="682">
        <f>[1]BR!F163</f>
        <v>730952.70700000005</v>
      </c>
      <c r="G359" s="682">
        <f>[1]BR!G163</f>
        <v>632891.99199999997</v>
      </c>
      <c r="H359" s="682">
        <f>[1]BR!H163</f>
        <v>550493.27099999995</v>
      </c>
      <c r="I359" s="682">
        <f>[1]BR!I163</f>
        <v>380943.467</v>
      </c>
      <c r="J359" s="681">
        <v>27775.268</v>
      </c>
      <c r="K359" s="682">
        <v>24366.682000000001</v>
      </c>
      <c r="L359" s="682">
        <v>23400.186000000002</v>
      </c>
      <c r="M359" s="682">
        <v>28384.447</v>
      </c>
      <c r="N359" s="682">
        <v>92006.11</v>
      </c>
      <c r="O359" s="682">
        <v>2004082.6329999999</v>
      </c>
      <c r="P359" s="683">
        <v>2935118.1310000001</v>
      </c>
    </row>
    <row r="360" spans="2:17" x14ac:dyDescent="0.3">
      <c r="B360" s="31" t="s">
        <v>330</v>
      </c>
      <c r="C360" s="681">
        <f>[1]CL!C161</f>
        <v>167149.15100000001</v>
      </c>
      <c r="D360" s="682">
        <f>[1]CL!D161</f>
        <v>153973.603</v>
      </c>
      <c r="E360" s="682">
        <f>[1]CL!E161</f>
        <v>140651.859</v>
      </c>
      <c r="F360" s="682">
        <f>[1]CL!F161</f>
        <v>122868.97</v>
      </c>
      <c r="G360" s="682">
        <f>[1]CL!G161</f>
        <v>109234.44</v>
      </c>
      <c r="H360" s="682">
        <f>[1]CL!H161</f>
        <v>94638.725000000006</v>
      </c>
      <c r="I360" s="682">
        <f>[1]CL!I161</f>
        <v>51407</v>
      </c>
      <c r="J360" s="681" t="s">
        <v>12</v>
      </c>
      <c r="K360" s="682" t="s">
        <v>12</v>
      </c>
      <c r="L360" s="682" t="s">
        <v>12</v>
      </c>
      <c r="M360" s="682" t="s">
        <v>12</v>
      </c>
      <c r="N360" s="682" t="s">
        <v>12</v>
      </c>
      <c r="O360" s="682" t="s">
        <v>12</v>
      </c>
      <c r="P360" s="683" t="s">
        <v>12</v>
      </c>
    </row>
    <row r="361" spans="2:17" x14ac:dyDescent="0.3">
      <c r="B361" s="31" t="s">
        <v>331</v>
      </c>
      <c r="C361" s="681">
        <f>[1]CO!C158</f>
        <v>23853.919999999998</v>
      </c>
      <c r="D361" s="682">
        <f>[1]CO!D158</f>
        <v>20900</v>
      </c>
      <c r="E361" s="682">
        <f>[1]CO!E158</f>
        <v>18093.720999999998</v>
      </c>
      <c r="F361" s="682">
        <f>[1]CO!F158</f>
        <v>13472</v>
      </c>
      <c r="G361" s="682">
        <f>[1]CO!G158</f>
        <v>11482</v>
      </c>
      <c r="H361" s="682">
        <f>[1]CO!H158</f>
        <v>9935</v>
      </c>
      <c r="I361" s="682">
        <f>[1]CO!I158</f>
        <v>5369.6149999999998</v>
      </c>
      <c r="J361" s="681" t="s">
        <v>10</v>
      </c>
      <c r="K361" s="682" t="s">
        <v>10</v>
      </c>
      <c r="L361" s="682" t="s">
        <v>10</v>
      </c>
      <c r="M361" s="682" t="s">
        <v>10</v>
      </c>
      <c r="N361" s="682" t="s">
        <v>10</v>
      </c>
      <c r="O361" s="682" t="s">
        <v>10</v>
      </c>
      <c r="P361" s="683" t="s">
        <v>10</v>
      </c>
    </row>
    <row r="362" spans="2:17" x14ac:dyDescent="0.3">
      <c r="B362" s="31" t="s">
        <v>332</v>
      </c>
      <c r="C362" s="681">
        <f>[1]CR!C162</f>
        <v>13462.040579431916</v>
      </c>
      <c r="D362" s="682">
        <f>[1]CR!D162</f>
        <v>11980.464154671012</v>
      </c>
      <c r="E362" s="682">
        <f>[1]CR!E162</f>
        <v>11062.181</v>
      </c>
      <c r="F362" s="682">
        <f>[1]CR!F162</f>
        <v>7309.1570000000002</v>
      </c>
      <c r="G362" s="682">
        <f>[1]CR!G162</f>
        <v>7404.1506732709377</v>
      </c>
      <c r="H362" s="682">
        <f>[1]CR!H162</f>
        <v>6210.6509999999998</v>
      </c>
      <c r="I362" s="682">
        <f>[1]CR!I162</f>
        <v>4531.3360000000002</v>
      </c>
      <c r="J362" s="681" t="s">
        <v>10</v>
      </c>
      <c r="K362" s="682" t="s">
        <v>10</v>
      </c>
      <c r="L362" s="682" t="s">
        <v>10</v>
      </c>
      <c r="M362" s="682" t="s">
        <v>10</v>
      </c>
      <c r="N362" s="682" t="s">
        <v>10</v>
      </c>
      <c r="O362" s="682" t="s">
        <v>10</v>
      </c>
      <c r="P362" s="683" t="s">
        <v>10</v>
      </c>
    </row>
    <row r="363" spans="2:17" x14ac:dyDescent="0.3">
      <c r="B363" s="31" t="s">
        <v>477</v>
      </c>
      <c r="C363" s="681" t="s">
        <v>10</v>
      </c>
      <c r="D363" s="682">
        <f>[1]CW!D174</f>
        <v>1496.71</v>
      </c>
      <c r="E363" s="682">
        <f>[1]CW!E174</f>
        <v>1406.701</v>
      </c>
      <c r="F363" s="682">
        <f>[1]CW!F174</f>
        <v>1287.18</v>
      </c>
      <c r="G363" s="682">
        <f>[1]CW!G174</f>
        <v>1192.96</v>
      </c>
      <c r="H363" s="682">
        <f>[1]CW!H174</f>
        <v>918.47699999999998</v>
      </c>
      <c r="I363" s="682">
        <f>[1]CW!I174</f>
        <v>446.61799999999999</v>
      </c>
      <c r="J363" s="681" t="str">
        <f>[1]CW!C173</f>
        <v>nav</v>
      </c>
      <c r="K363" s="682">
        <f>[1]CW!D173</f>
        <v>358.58800000000002</v>
      </c>
      <c r="L363" s="682">
        <f>[1]CW!E173</f>
        <v>378.375</v>
      </c>
      <c r="M363" s="682">
        <f>[1]CW!F173</f>
        <v>379.029</v>
      </c>
      <c r="N363" s="682">
        <f>[1]CW!G173</f>
        <v>403.52499999999998</v>
      </c>
      <c r="O363" s="682" t="str">
        <f>[1]CW!H173</f>
        <v>nav</v>
      </c>
      <c r="P363" s="683">
        <f>[1]CW!I173</f>
        <v>763.09799999999996</v>
      </c>
      <c r="Q363" s="629"/>
    </row>
    <row r="364" spans="2:17" s="301" customFormat="1" x14ac:dyDescent="0.3">
      <c r="B364" s="31" t="s">
        <v>727</v>
      </c>
      <c r="C364" s="681" t="s">
        <v>10</v>
      </c>
      <c r="D364" s="682" t="s">
        <v>10</v>
      </c>
      <c r="E364" s="682" t="s">
        <v>10</v>
      </c>
      <c r="F364" s="682" t="s">
        <v>10</v>
      </c>
      <c r="G364" s="682" t="s">
        <v>10</v>
      </c>
      <c r="H364" s="682" t="s">
        <v>10</v>
      </c>
      <c r="I364" s="682" t="s">
        <v>10</v>
      </c>
      <c r="J364" s="681" t="s">
        <v>10</v>
      </c>
      <c r="K364" s="682" t="s">
        <v>10</v>
      </c>
      <c r="L364" s="682" t="s">
        <v>10</v>
      </c>
      <c r="M364" s="682" t="s">
        <v>10</v>
      </c>
      <c r="N364" s="682" t="s">
        <v>10</v>
      </c>
      <c r="O364" s="682" t="s">
        <v>10</v>
      </c>
      <c r="P364" s="683" t="s">
        <v>10</v>
      </c>
    </row>
    <row r="365" spans="2:17" x14ac:dyDescent="0.3">
      <c r="B365" s="31" t="s">
        <v>333</v>
      </c>
      <c r="C365" s="681" t="s">
        <v>193</v>
      </c>
      <c r="D365" s="682">
        <f>[1]SV!D160</f>
        <v>14914.743</v>
      </c>
      <c r="E365" s="682">
        <f>[1]SV!E160</f>
        <v>16776.500666666667</v>
      </c>
      <c r="F365" s="682">
        <f>[1]SV!F160</f>
        <v>15676.955</v>
      </c>
      <c r="G365" s="682">
        <f>[1]SV!G160</f>
        <v>14658.415499999999</v>
      </c>
      <c r="H365" s="682">
        <f>[1]SV!H160</f>
        <v>13957.5265</v>
      </c>
      <c r="I365" s="682">
        <f>[1]SV!I160</f>
        <v>9258.5789999999997</v>
      </c>
      <c r="J365" s="681" t="s">
        <v>10</v>
      </c>
      <c r="K365" s="682" t="s">
        <v>10</v>
      </c>
      <c r="L365" s="682" t="s">
        <v>10</v>
      </c>
      <c r="M365" s="682" t="s">
        <v>10</v>
      </c>
      <c r="N365" s="682" t="s">
        <v>10</v>
      </c>
      <c r="O365" s="682" t="s">
        <v>10</v>
      </c>
      <c r="P365" s="683" t="s">
        <v>10</v>
      </c>
    </row>
    <row r="366" spans="2:17" x14ac:dyDescent="0.3">
      <c r="B366" s="31" t="s">
        <v>334</v>
      </c>
      <c r="C366" s="681">
        <f>[1]GT!C167</f>
        <v>21033.563000000002</v>
      </c>
      <c r="D366" s="682">
        <f>[1]GT!D167</f>
        <v>20112.550999999999</v>
      </c>
      <c r="E366" s="682">
        <f>[1]GT!E167</f>
        <v>18973.442000000003</v>
      </c>
      <c r="F366" s="682">
        <f>[1]GT!F167</f>
        <v>17494.065999999999</v>
      </c>
      <c r="G366" s="682">
        <f>[1]GT!G167</f>
        <v>16637.524000000001</v>
      </c>
      <c r="H366" s="682">
        <f>[1]GT!H167</f>
        <v>15752.826999999999</v>
      </c>
      <c r="I366" s="682">
        <f>[1]GT!I167</f>
        <v>11717.408000000001</v>
      </c>
      <c r="J366" s="681" t="s">
        <v>10</v>
      </c>
      <c r="K366" s="682" t="s">
        <v>10</v>
      </c>
      <c r="L366" s="682" t="s">
        <v>10</v>
      </c>
      <c r="M366" s="682" t="s">
        <v>10</v>
      </c>
      <c r="N366" s="682" t="s">
        <v>10</v>
      </c>
      <c r="O366" s="682" t="s">
        <v>10</v>
      </c>
      <c r="P366" s="683" t="s">
        <v>10</v>
      </c>
    </row>
    <row r="367" spans="2:17" x14ac:dyDescent="0.3">
      <c r="B367" s="31" t="s">
        <v>335</v>
      </c>
      <c r="C367" s="681">
        <f>[1]HN!C165</f>
        <v>4949.9649999999992</v>
      </c>
      <c r="D367" s="682">
        <f>[1]HN!D165</f>
        <v>4681.3360000000002</v>
      </c>
      <c r="E367" s="682">
        <f>[1]HN!E165</f>
        <v>4496.5839999999998</v>
      </c>
      <c r="F367" s="682">
        <f>[1]HN!F165</f>
        <v>4227.1810000000005</v>
      </c>
      <c r="G367" s="682">
        <f>[1]HN!G165</f>
        <v>3843.7249999999999</v>
      </c>
      <c r="H367" s="682">
        <f>[1]HN!H165</f>
        <v>3628.94</v>
      </c>
      <c r="I367" s="682">
        <f>[1]HN!I165</f>
        <v>2110.116</v>
      </c>
      <c r="J367" s="681" t="s">
        <v>10</v>
      </c>
      <c r="K367" s="682" t="s">
        <v>10</v>
      </c>
      <c r="L367" s="682" t="s">
        <v>10</v>
      </c>
      <c r="M367" s="682" t="s">
        <v>10</v>
      </c>
      <c r="N367" s="682" t="s">
        <v>10</v>
      </c>
      <c r="O367" s="682" t="s">
        <v>10</v>
      </c>
      <c r="P367" s="683" t="s">
        <v>10</v>
      </c>
    </row>
    <row r="368" spans="2:17" x14ac:dyDescent="0.3">
      <c r="B368" s="31" t="s">
        <v>336</v>
      </c>
      <c r="C368" s="681">
        <f>[1]JM!C162</f>
        <v>16769.407999999999</v>
      </c>
      <c r="D368" s="682">
        <f>[1]JM!D162</f>
        <v>15003.231</v>
      </c>
      <c r="E368" s="682">
        <f>[1]JM!E162</f>
        <v>14720.453</v>
      </c>
      <c r="F368" s="682">
        <f>[1]JM!F162</f>
        <v>13811.218000000001</v>
      </c>
      <c r="G368" s="682">
        <f>[1]JM!G162</f>
        <v>13258.93</v>
      </c>
      <c r="H368" s="682">
        <f>[1]JM!H162</f>
        <v>12484.067999999999</v>
      </c>
      <c r="I368" s="682">
        <f>[1]JM!I162</f>
        <v>9035.8960000000006</v>
      </c>
      <c r="J368" s="681" t="s">
        <v>12</v>
      </c>
      <c r="K368" s="682" t="s">
        <v>12</v>
      </c>
      <c r="L368" s="682" t="s">
        <v>12</v>
      </c>
      <c r="M368" s="682" t="s">
        <v>12</v>
      </c>
      <c r="N368" s="682" t="s">
        <v>12</v>
      </c>
      <c r="O368" s="682" t="s">
        <v>12</v>
      </c>
      <c r="P368" s="683" t="s">
        <v>10</v>
      </c>
    </row>
    <row r="369" spans="2:16" x14ac:dyDescent="0.3">
      <c r="B369" s="31" t="s">
        <v>337</v>
      </c>
      <c r="C369" s="681">
        <f>[1]RD!C177</f>
        <v>25368.782999999999</v>
      </c>
      <c r="D369" s="682">
        <f>[1]RD!D177</f>
        <v>25714.294999999998</v>
      </c>
      <c r="E369" s="682">
        <f>[1]RD!E177</f>
        <v>25366.094000000001</v>
      </c>
      <c r="F369" s="682">
        <f>[1]RD!F177</f>
        <v>24273.90984</v>
      </c>
      <c r="G369" s="682">
        <f>[1]RD!G177</f>
        <v>23298.866000000002</v>
      </c>
      <c r="H369" s="682">
        <f>[1]RD!H177</f>
        <v>21601.91</v>
      </c>
      <c r="I369" s="682">
        <f>[1]RD!I177</f>
        <v>14506.24</v>
      </c>
      <c r="J369" s="681" t="s">
        <v>10</v>
      </c>
      <c r="K369" s="682" t="s">
        <v>10</v>
      </c>
      <c r="L369" s="682" t="s">
        <v>10</v>
      </c>
      <c r="M369" s="682" t="s">
        <v>10</v>
      </c>
      <c r="N369" s="682" t="s">
        <v>10</v>
      </c>
      <c r="O369" s="682" t="s">
        <v>10</v>
      </c>
      <c r="P369" s="683" t="s">
        <v>10</v>
      </c>
    </row>
    <row r="370" spans="2:16" x14ac:dyDescent="0.3">
      <c r="B370" s="31" t="s">
        <v>338</v>
      </c>
      <c r="C370" s="681">
        <f>[1]PY!C160</f>
        <v>19386.415999999997</v>
      </c>
      <c r="D370" s="682">
        <f>[1]PY!D160</f>
        <v>22228.612000000001</v>
      </c>
      <c r="E370" s="682">
        <f>[1]PY!E160</f>
        <v>21104.792000000001</v>
      </c>
      <c r="F370" s="682">
        <f>[1]PY!F160</f>
        <v>20765.522000000001</v>
      </c>
      <c r="G370" s="682">
        <f>[1]PY!G160</f>
        <v>20083.724000000002</v>
      </c>
      <c r="H370" s="682">
        <f>[1]PY!H160</f>
        <v>18491.675999999999</v>
      </c>
      <c r="I370" s="682">
        <f>[1]PY!I160</f>
        <v>13873.169</v>
      </c>
      <c r="J370" s="681" t="str">
        <f>[1]PY!C159</f>
        <v>nav</v>
      </c>
      <c r="K370" s="682">
        <f>[1]PY!D159</f>
        <v>281.86799999999999</v>
      </c>
      <c r="L370" s="682">
        <f>[1]PY!E159</f>
        <v>540.553</v>
      </c>
      <c r="M370" s="682">
        <f>[1]PY!F159</f>
        <v>2205.6039999999998</v>
      </c>
      <c r="N370" s="682">
        <f>[1]PY!G159</f>
        <v>3066.1880000000001</v>
      </c>
      <c r="O370" s="682">
        <f>[1]PY!H159</f>
        <v>6363.4189999999999</v>
      </c>
      <c r="P370" s="683">
        <f>[1]PY!I159</f>
        <v>25093.362000000001</v>
      </c>
    </row>
    <row r="371" spans="2:16" x14ac:dyDescent="0.3">
      <c r="B371" s="31" t="s">
        <v>339</v>
      </c>
      <c r="C371" s="681">
        <f>[1]PE!C160</f>
        <v>34043.728000000003</v>
      </c>
      <c r="D371" s="682">
        <f>[1]PE!D160</f>
        <v>30712.535000000003</v>
      </c>
      <c r="E371" s="682">
        <f>[1]PE!E160</f>
        <v>27983.548000000003</v>
      </c>
      <c r="F371" s="682">
        <f>[1]PE!F160</f>
        <v>24541.032999999999</v>
      </c>
      <c r="G371" s="682">
        <f>[1]PE!G160</f>
        <v>22275.134000000002</v>
      </c>
      <c r="H371" s="682">
        <f>[1]PE!H160</f>
        <v>18923.025000000001</v>
      </c>
      <c r="I371" s="682">
        <f>[1]PE!I160</f>
        <v>8469.8119999999999</v>
      </c>
      <c r="J371" s="681" t="s">
        <v>10</v>
      </c>
      <c r="K371" s="682" t="s">
        <v>10</v>
      </c>
      <c r="L371" s="682" t="s">
        <v>10</v>
      </c>
      <c r="M371" s="682" t="s">
        <v>10</v>
      </c>
      <c r="N371" s="682" t="s">
        <v>10</v>
      </c>
      <c r="O371" s="682" t="s">
        <v>10</v>
      </c>
      <c r="P371" s="683" t="s">
        <v>10</v>
      </c>
    </row>
    <row r="372" spans="2:16" x14ac:dyDescent="0.3">
      <c r="B372" s="33" t="s">
        <v>340</v>
      </c>
      <c r="C372" s="684">
        <f>[1]TT!C168</f>
        <v>14722.382</v>
      </c>
      <c r="D372" s="685">
        <f>[1]TT!D168</f>
        <v>14444.267</v>
      </c>
      <c r="E372" s="685">
        <f>[1]TT!E168</f>
        <v>13601.422</v>
      </c>
      <c r="F372" s="685">
        <f>[1]TT!F168</f>
        <v>12952.458000000001</v>
      </c>
      <c r="G372" s="685">
        <f>[1]TT!G168</f>
        <v>12059.367</v>
      </c>
      <c r="H372" s="685">
        <f>[1]TT!H168</f>
        <v>11386.897000000001</v>
      </c>
      <c r="I372" s="685">
        <f>[1]TT!I168</f>
        <v>8333.6110000000008</v>
      </c>
      <c r="J372" s="684">
        <f>[1]TT!C167</f>
        <v>3944.3</v>
      </c>
      <c r="K372" s="685">
        <f>[1]TT!D167</f>
        <v>4309.5069999999996</v>
      </c>
      <c r="L372" s="685">
        <f>[1]TT!E167</f>
        <v>4651.0429999999997</v>
      </c>
      <c r="M372" s="685">
        <f>[1]TT!F167</f>
        <v>4632.9179999999997</v>
      </c>
      <c r="N372" s="685">
        <f>[1]TT!G167</f>
        <v>5174.2650000000003</v>
      </c>
      <c r="O372" s="685">
        <f>[1]TT!H167</f>
        <v>6081.6350000000002</v>
      </c>
      <c r="P372" s="686">
        <f>[1]TT!I167</f>
        <v>5551.5060000000003</v>
      </c>
    </row>
    <row r="373" spans="2:16" x14ac:dyDescent="0.3">
      <c r="B373" s="261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2:16" x14ac:dyDescent="0.3">
      <c r="B374" s="722" t="s">
        <v>341</v>
      </c>
      <c r="C374" s="722"/>
      <c r="D374" s="722"/>
      <c r="E374" s="722"/>
      <c r="F374" s="722"/>
      <c r="G374" s="722"/>
      <c r="H374" s="722"/>
      <c r="I374" s="722"/>
      <c r="J374" s="722"/>
      <c r="K374" s="722"/>
      <c r="L374" s="722"/>
      <c r="M374" s="722"/>
      <c r="N374" s="722"/>
      <c r="O374" s="722"/>
      <c r="P374" s="722"/>
    </row>
    <row r="375" spans="2:16" x14ac:dyDescent="0.3">
      <c r="B375" s="12"/>
      <c r="C375" s="13"/>
      <c r="D375" s="13"/>
      <c r="E375" s="13"/>
      <c r="F375" s="13"/>
      <c r="G375" s="13"/>
      <c r="H375" s="13"/>
      <c r="I375" s="13"/>
      <c r="J375" s="14"/>
      <c r="K375" s="14"/>
      <c r="L375" s="14"/>
      <c r="M375" s="14"/>
      <c r="N375" s="14"/>
      <c r="O375" s="14"/>
      <c r="P375" s="14"/>
    </row>
    <row r="376" spans="2:16" x14ac:dyDescent="0.3">
      <c r="B376" s="7"/>
      <c r="C376" s="715" t="s">
        <v>344</v>
      </c>
      <c r="D376" s="716"/>
      <c r="E376" s="716"/>
      <c r="F376" s="716"/>
      <c r="G376" s="716"/>
      <c r="H376" s="716"/>
      <c r="I376" s="716"/>
      <c r="J376" s="720" t="s">
        <v>345</v>
      </c>
      <c r="K376" s="721"/>
      <c r="L376" s="721"/>
      <c r="M376" s="721"/>
      <c r="N376" s="721"/>
      <c r="O376" s="721"/>
      <c r="P376" s="721"/>
    </row>
    <row r="377" spans="2:16" x14ac:dyDescent="0.3">
      <c r="B377" s="261"/>
      <c r="C377" s="431">
        <v>2014</v>
      </c>
      <c r="D377" s="416">
        <v>2015</v>
      </c>
      <c r="E377" s="416">
        <v>2016</v>
      </c>
      <c r="F377" s="416">
        <v>2017</v>
      </c>
      <c r="G377" s="416">
        <v>2018</v>
      </c>
      <c r="H377" s="416">
        <v>2019</v>
      </c>
      <c r="I377" s="416">
        <v>2020</v>
      </c>
      <c r="J377" s="8">
        <v>2014</v>
      </c>
      <c r="K377" s="9">
        <v>2015</v>
      </c>
      <c r="L377" s="9">
        <v>2016</v>
      </c>
      <c r="M377" s="9">
        <v>2017</v>
      </c>
      <c r="N377" s="9">
        <v>2018</v>
      </c>
      <c r="O377" s="9">
        <v>2019</v>
      </c>
      <c r="P377" s="9">
        <v>2020</v>
      </c>
    </row>
    <row r="378" spans="2:16" x14ac:dyDescent="0.3">
      <c r="B378" s="32" t="s">
        <v>327</v>
      </c>
      <c r="C378" s="42">
        <f>[1]ARG!C164</f>
        <v>1127927.6839999999</v>
      </c>
      <c r="D378" s="43">
        <f>[1]ARG!D164</f>
        <v>1269346.808</v>
      </c>
      <c r="E378" s="43">
        <f>[1]ARG!E164</f>
        <v>1502885.149</v>
      </c>
      <c r="F378" s="43">
        <f>[1]ARG!F164</f>
        <v>1622460.426</v>
      </c>
      <c r="G378" s="43">
        <f>[1]ARG!G164</f>
        <v>1816183.6310000001</v>
      </c>
      <c r="H378" s="43">
        <f>[1]ARG!H164</f>
        <v>2098279.4569999999</v>
      </c>
      <c r="I378" s="498">
        <f>[1]ARG!I164</f>
        <v>2089810.5720000002</v>
      </c>
      <c r="J378" s="22">
        <f>[1]ARG!C165</f>
        <v>515806.52500000002</v>
      </c>
      <c r="K378" s="344">
        <f>[1]ARG!D165</f>
        <v>587263.89099999995</v>
      </c>
      <c r="L378" s="344">
        <f>[1]ARG!E165</f>
        <v>682858.46600000001</v>
      </c>
      <c r="M378" s="344">
        <f>[1]ARG!F165</f>
        <v>749422.68599999999</v>
      </c>
      <c r="N378" s="344">
        <f>[1]ARG!G165</f>
        <v>866194.69299999997</v>
      </c>
      <c r="O378" s="344">
        <f>[1]ARG!H165</f>
        <v>1054729.2960000001</v>
      </c>
      <c r="P378" s="508">
        <f>[1]ARG!I165</f>
        <v>1230031.79</v>
      </c>
    </row>
    <row r="379" spans="2:16" s="301" customFormat="1" x14ac:dyDescent="0.3">
      <c r="B379" s="31" t="s">
        <v>640</v>
      </c>
      <c r="C379" s="34">
        <f>[1]BA!C153</f>
        <v>6259.34</v>
      </c>
      <c r="D379" s="35">
        <f>[1]BA!D153</f>
        <v>9717.4260000000013</v>
      </c>
      <c r="E379" s="35">
        <f>[1]BA!E153</f>
        <v>12226.932999999999</v>
      </c>
      <c r="F379" s="35">
        <f>[1]BA!F153</f>
        <v>14513.338</v>
      </c>
      <c r="G379" s="35">
        <f>[1]BA!G153</f>
        <v>17183.496999999999</v>
      </c>
      <c r="H379" s="35">
        <f>[1]BA!H153</f>
        <v>18306.847999999998</v>
      </c>
      <c r="I379" s="499">
        <f>[1]BA!I153</f>
        <v>14871.073</v>
      </c>
      <c r="J379" s="23">
        <f>[1]BA!C154</f>
        <v>5348.1980000000003</v>
      </c>
      <c r="K379" s="24">
        <f>[1]BA!D154</f>
        <v>8319.6830000000009</v>
      </c>
      <c r="L379" s="24">
        <f>[1]BA!E154</f>
        <v>9556.4079999999994</v>
      </c>
      <c r="M379" s="24">
        <f>[1]BA!F154</f>
        <v>11358.813</v>
      </c>
      <c r="N379" s="24">
        <f>[1]BA!G154</f>
        <v>14005.29</v>
      </c>
      <c r="O379" s="24">
        <f>[1]BA!H154</f>
        <v>14998.677</v>
      </c>
      <c r="P379" s="507">
        <f>[1]BA!I154</f>
        <v>12437.2</v>
      </c>
    </row>
    <row r="380" spans="2:16" x14ac:dyDescent="0.3">
      <c r="B380" s="31" t="s">
        <v>328</v>
      </c>
      <c r="C380" s="34">
        <f>[1]BO!C151</f>
        <v>9281.4339999999993</v>
      </c>
      <c r="D380" s="35">
        <f>[1]BO!D151</f>
        <v>10732.32361820076</v>
      </c>
      <c r="E380" s="35">
        <f>[1]BO!E151</f>
        <v>12157.577000000001</v>
      </c>
      <c r="F380" s="35">
        <f>[1]BO!F151</f>
        <v>16239.764999999999</v>
      </c>
      <c r="G380" s="35">
        <f>[1]BO!G151</f>
        <v>22437.49121</v>
      </c>
      <c r="H380" s="35">
        <f>[1]BO!H151</f>
        <v>32364.112999999998</v>
      </c>
      <c r="I380" s="499">
        <f>[1]BO!I151</f>
        <v>32132.206999999999</v>
      </c>
      <c r="J380" s="23">
        <f>[1]BO!C152</f>
        <v>5293.2979999999998</v>
      </c>
      <c r="K380" s="24">
        <f>[1]BO!D152</f>
        <v>6402.11</v>
      </c>
      <c r="L380" s="24">
        <f>[1]BO!E152</f>
        <v>7357.79</v>
      </c>
      <c r="M380" s="24">
        <f>[1]BO!F152</f>
        <v>10401.491</v>
      </c>
      <c r="N380" s="24">
        <f>[1]BO!G152</f>
        <v>14611.831</v>
      </c>
      <c r="O380" s="24">
        <f>[1]BO!H152</f>
        <v>20700.297999999999</v>
      </c>
      <c r="P380" s="507">
        <f>[1]BO!I152</f>
        <v>23785.038</v>
      </c>
    </row>
    <row r="381" spans="2:16" x14ac:dyDescent="0.3">
      <c r="B381" s="31" t="s">
        <v>329</v>
      </c>
      <c r="C381" s="34">
        <f>[1]BR!C158</f>
        <v>10986500.208999999</v>
      </c>
      <c r="D381" s="35">
        <f>[1]BR!D158</f>
        <v>11823083.822000001</v>
      </c>
      <c r="E381" s="35">
        <f>[1]BR!E158</f>
        <v>12810326.952</v>
      </c>
      <c r="F381" s="35">
        <f>[1]BR!F158</f>
        <v>14444438.873</v>
      </c>
      <c r="G381" s="35">
        <f>[1]BR!G158</f>
        <v>16583882.432999998</v>
      </c>
      <c r="H381" s="35">
        <f>[1]BR!H158</f>
        <v>20918301.809</v>
      </c>
      <c r="I381" s="499">
        <f>[1]BR!I158</f>
        <v>21545420.346999999</v>
      </c>
      <c r="J381" s="23">
        <f>[1]BR!C159</f>
        <v>5631910.5379999997</v>
      </c>
      <c r="K381" s="24">
        <f>[1]BR!D159</f>
        <v>6211147.7659999998</v>
      </c>
      <c r="L381" s="24">
        <f>[1]BR!E159</f>
        <v>6838684.318</v>
      </c>
      <c r="M381" s="24">
        <f>[1]BR!F159</f>
        <v>7935827.9819999998</v>
      </c>
      <c r="N381" s="24">
        <f>[1]BR!G159</f>
        <v>9032572.4609999992</v>
      </c>
      <c r="O381" s="24">
        <f>[1]BR!H159</f>
        <v>10881346.041999999</v>
      </c>
      <c r="P381" s="507">
        <f>[1]BR!I159</f>
        <v>11439993.846999999</v>
      </c>
    </row>
    <row r="382" spans="2:16" x14ac:dyDescent="0.3">
      <c r="B382" s="31" t="s">
        <v>330</v>
      </c>
      <c r="C382" s="34">
        <f>[1]CL!C156</f>
        <v>680148.10499999998</v>
      </c>
      <c r="D382" s="35">
        <f>[1]CL!D156</f>
        <v>859334.08700000006</v>
      </c>
      <c r="E382" s="35">
        <f>[1]CL!E156</f>
        <v>1040623.9210000001</v>
      </c>
      <c r="F382" s="35">
        <f>[1]CL!F156</f>
        <v>1252373.8459999999</v>
      </c>
      <c r="G382" s="35">
        <f>[1]CL!G156</f>
        <v>1542657.6490000002</v>
      </c>
      <c r="H382" s="35">
        <f>[1]CL!H156</f>
        <v>1871566.969</v>
      </c>
      <c r="I382" s="499">
        <f>[1]CL!I156</f>
        <v>2007385.5190000001</v>
      </c>
      <c r="J382" s="23">
        <f>[1]CL!C157</f>
        <v>485197.26199999999</v>
      </c>
      <c r="K382" s="24">
        <f>[1]CL!D157</f>
        <v>615469.26</v>
      </c>
      <c r="L382" s="24">
        <f>[1]CL!E157</f>
        <v>739686.57900000003</v>
      </c>
      <c r="M382" s="24">
        <f>[1]CL!F157</f>
        <v>898598.07700000005</v>
      </c>
      <c r="N382" s="24">
        <f>[1]CL!G157</f>
        <v>1136512.4750000001</v>
      </c>
      <c r="O382" s="24">
        <f>[1]CL!H157</f>
        <v>1423151.1610000001</v>
      </c>
      <c r="P382" s="507">
        <f>[1]CL!I157</f>
        <v>1484698.57</v>
      </c>
    </row>
    <row r="383" spans="2:16" x14ac:dyDescent="0.3">
      <c r="B383" s="31" t="s">
        <v>331</v>
      </c>
      <c r="C383" s="34">
        <f>[1]CO!C153</f>
        <v>396605.98800000001</v>
      </c>
      <c r="D383" s="35">
        <f>[1]CO!D153</f>
        <v>438065.68599999999</v>
      </c>
      <c r="E383" s="35">
        <f>[1]CO!E153</f>
        <v>507566.84599999996</v>
      </c>
      <c r="F383" s="35">
        <f>[1]CO!F153</f>
        <v>568225.71500000008</v>
      </c>
      <c r="G383" s="35">
        <f>[1]CO!G153</f>
        <v>650419.05000000005</v>
      </c>
      <c r="H383" s="35">
        <f>[1]CO!H153</f>
        <v>773811.70299999998</v>
      </c>
      <c r="I383" s="499">
        <f>[1]CO!I153</f>
        <v>713203.277</v>
      </c>
      <c r="J383" s="23">
        <f>[1]CO!C154</f>
        <v>215892.08799999999</v>
      </c>
      <c r="K383" s="24">
        <f>[1]CO!D154</f>
        <v>241108.77900000001</v>
      </c>
      <c r="L383" s="24">
        <f>[1]CO!E154</f>
        <v>272156.21999999997</v>
      </c>
      <c r="M383" s="24">
        <f>[1]CO!F154</f>
        <v>306560.39500000002</v>
      </c>
      <c r="N383" s="24">
        <f>[1]CO!G154</f>
        <v>354667.63699999999</v>
      </c>
      <c r="O383" s="24">
        <f>[1]CO!H154</f>
        <v>432590.84</v>
      </c>
      <c r="P383" s="507">
        <f>[1]CO!I154</f>
        <v>439295.83299999998</v>
      </c>
    </row>
    <row r="384" spans="2:16" x14ac:dyDescent="0.3">
      <c r="B384" s="31" t="s">
        <v>332</v>
      </c>
      <c r="C384" s="34">
        <f>[1]CR!C157</f>
        <v>253361.64500000002</v>
      </c>
      <c r="D384" s="35">
        <f>[1]CR!D157</f>
        <v>298166.21911821258</v>
      </c>
      <c r="E384" s="35">
        <f>[1]CR!E157</f>
        <v>351290.18800000002</v>
      </c>
      <c r="F384" s="35">
        <f>[1]CR!F157</f>
        <v>377188.43949999998</v>
      </c>
      <c r="G384" s="35">
        <f>[1]CR!G157</f>
        <v>403697.08999999997</v>
      </c>
      <c r="H384" s="35">
        <f>[1]CR!H157</f>
        <v>517319.147</v>
      </c>
      <c r="I384" s="499">
        <f>[1]CR!I157</f>
        <v>397726.11200000002</v>
      </c>
      <c r="J384" s="23">
        <f>[1]CR!C158</f>
        <v>163877.20000000001</v>
      </c>
      <c r="K384" s="24">
        <f>[1]CR!D158</f>
        <v>198912.6</v>
      </c>
      <c r="L384" s="24">
        <f>[1]CR!E158</f>
        <v>243800.1</v>
      </c>
      <c r="M384" s="24">
        <f>[1]CR!F158</f>
        <v>244643.9</v>
      </c>
      <c r="N384" s="24">
        <f>[1]CR!G158</f>
        <v>261929.30900000001</v>
      </c>
      <c r="O384" s="24">
        <f>[1]CR!H158</f>
        <v>340703.11599999998</v>
      </c>
      <c r="P384" s="507">
        <f>[1]CR!I158</f>
        <v>270697.39600000001</v>
      </c>
    </row>
    <row r="385" spans="2:17" x14ac:dyDescent="0.3">
      <c r="B385" s="31" t="s">
        <v>477</v>
      </c>
      <c r="C385" s="34" t="str">
        <f>[1]CW!C156</f>
        <v>nap</v>
      </c>
      <c r="D385" s="35">
        <f>[1]CW!D169</f>
        <v>13425.852999999999</v>
      </c>
      <c r="E385" s="35">
        <f>[1]CW!E169</f>
        <v>14256.129000000001</v>
      </c>
      <c r="F385" s="35">
        <f>[1]CW!F169</f>
        <v>17609.678</v>
      </c>
      <c r="G385" s="35">
        <f>[1]CW!G169</f>
        <v>19527.647000000001</v>
      </c>
      <c r="H385" s="35">
        <f>[1]CW!H169</f>
        <v>20550.740000000002</v>
      </c>
      <c r="I385" s="35">
        <f>[1]CW!I169</f>
        <v>20512.968000000001</v>
      </c>
      <c r="J385" s="23" t="str">
        <f>[1]CW!C170</f>
        <v>nav</v>
      </c>
      <c r="K385" s="24">
        <f>[1]CW!D170</f>
        <v>11622.888999999999</v>
      </c>
      <c r="L385" s="24">
        <f>[1]CW!E170</f>
        <v>12228.14</v>
      </c>
      <c r="M385" s="24">
        <f>[1]CW!F170</f>
        <v>15238.295</v>
      </c>
      <c r="N385" s="24">
        <f>[1]CW!G170</f>
        <v>16670.333999999999</v>
      </c>
      <c r="O385" s="24">
        <f>[1]CW!H170</f>
        <v>17867.183000000001</v>
      </c>
      <c r="P385" s="24">
        <f>[1]CW!I170</f>
        <v>18833.884999999998</v>
      </c>
      <c r="Q385" s="629"/>
    </row>
    <row r="386" spans="2:17" s="301" customFormat="1" x14ac:dyDescent="0.3">
      <c r="B386" s="31" t="s">
        <v>727</v>
      </c>
      <c r="C386" s="34">
        <f>[1]EC!C155</f>
        <v>0</v>
      </c>
      <c r="D386" s="35">
        <f>[1]EC!D155</f>
        <v>155978.908</v>
      </c>
      <c r="E386" s="35">
        <f>[1]EC!E155</f>
        <v>166108.94</v>
      </c>
      <c r="F386" s="35">
        <f>[1]EC!F155</f>
        <v>195173.008</v>
      </c>
      <c r="G386" s="35">
        <f>[1]EC!G155</f>
        <v>235005.53200000001</v>
      </c>
      <c r="H386" s="35">
        <f>[1]EC!H155</f>
        <v>265765.223</v>
      </c>
      <c r="I386" s="35">
        <f>[1]EC!I155</f>
        <v>228075.12599999999</v>
      </c>
      <c r="J386" s="34" t="str">
        <f>[1]EC!C156</f>
        <v>nav</v>
      </c>
      <c r="K386" s="35">
        <f>[1]EC!D156</f>
        <v>23701.365000000002</v>
      </c>
      <c r="L386" s="35">
        <f>[1]EC!E156</f>
        <v>30334.004000000001</v>
      </c>
      <c r="M386" s="35">
        <f>[1]EC!F156</f>
        <v>37474.750999999997</v>
      </c>
      <c r="N386" s="35">
        <f>[1]EC!G156</f>
        <v>46936.235000000001</v>
      </c>
      <c r="O386" s="35">
        <f>[1]EC!H156</f>
        <v>59801.622000000003</v>
      </c>
      <c r="P386" s="499">
        <f>[1]EC!I156</f>
        <v>61115.125999999997</v>
      </c>
    </row>
    <row r="387" spans="2:17" x14ac:dyDescent="0.3">
      <c r="B387" s="31" t="s">
        <v>333</v>
      </c>
      <c r="C387" s="34">
        <f>[1]SV!C155</f>
        <v>0</v>
      </c>
      <c r="D387" s="35">
        <f>[1]SV!D155</f>
        <v>39921.607000000004</v>
      </c>
      <c r="E387" s="35">
        <f>[1]SV!E155</f>
        <v>51617.36</v>
      </c>
      <c r="F387" s="35">
        <f>[1]SV!F155</f>
        <v>57408.240000000005</v>
      </c>
      <c r="G387" s="35">
        <f>[1]SV!G155</f>
        <v>62223.33</v>
      </c>
      <c r="H387" s="35">
        <f>[1]SV!H155</f>
        <v>70907.350000000006</v>
      </c>
      <c r="I387" s="499">
        <f>[1]SV!I155</f>
        <v>65176.679999999993</v>
      </c>
      <c r="J387" s="34" t="s">
        <v>193</v>
      </c>
      <c r="K387" s="35" t="s">
        <v>10</v>
      </c>
      <c r="L387" s="35" t="s">
        <v>10</v>
      </c>
      <c r="M387" s="35" t="s">
        <v>10</v>
      </c>
      <c r="N387" s="35" t="s">
        <v>10</v>
      </c>
      <c r="O387" s="35" t="s">
        <v>10</v>
      </c>
      <c r="P387" s="499" t="s">
        <v>10</v>
      </c>
    </row>
    <row r="388" spans="2:17" x14ac:dyDescent="0.3">
      <c r="B388" s="31" t="s">
        <v>334</v>
      </c>
      <c r="C388" s="34">
        <f>[1]GT!C162</f>
        <v>97.385999999999996</v>
      </c>
      <c r="D388" s="35">
        <f>[1]GT!D162</f>
        <v>113.977</v>
      </c>
      <c r="E388" s="35">
        <f>[1]GT!E162</f>
        <v>141.554</v>
      </c>
      <c r="F388" s="35">
        <f>[1]GT!F162</f>
        <v>182.31899999999999</v>
      </c>
      <c r="G388" s="35">
        <f>[1]GT!G162</f>
        <v>219.19499999999999</v>
      </c>
      <c r="H388" s="35">
        <f>[1]GT!H162</f>
        <v>254.625</v>
      </c>
      <c r="I388" s="499">
        <f>[1]GT!I162</f>
        <v>231.46700000000001</v>
      </c>
      <c r="J388" s="34">
        <f>[1]GT!C163</f>
        <v>95.542000000000002</v>
      </c>
      <c r="K388" s="35">
        <f>[1]GT!D163</f>
        <v>112.524</v>
      </c>
      <c r="L388" s="35">
        <f>[1]GT!E163</f>
        <v>140.09800000000001</v>
      </c>
      <c r="M388" s="35">
        <f>[1]GT!F163</f>
        <v>180.06899999999999</v>
      </c>
      <c r="N388" s="35">
        <f>[1]GT!G163</f>
        <v>216.989</v>
      </c>
      <c r="O388" s="35">
        <f>[1]GT!H163</f>
        <v>251.65299999999999</v>
      </c>
      <c r="P388" s="499">
        <f>[1]GT!I163</f>
        <v>227.21700000000001</v>
      </c>
    </row>
    <row r="389" spans="2:17" x14ac:dyDescent="0.3">
      <c r="B389" s="31" t="s">
        <v>335</v>
      </c>
      <c r="C389" s="34" t="s">
        <v>10</v>
      </c>
      <c r="D389" s="35" t="s">
        <v>10</v>
      </c>
      <c r="E389" s="35" t="s">
        <v>10</v>
      </c>
      <c r="F389" s="35" t="s">
        <v>10</v>
      </c>
      <c r="G389" s="35" t="s">
        <v>10</v>
      </c>
      <c r="H389" s="35" t="s">
        <v>10</v>
      </c>
      <c r="I389" s="499" t="s">
        <v>10</v>
      </c>
      <c r="J389" s="23" t="s">
        <v>10</v>
      </c>
      <c r="K389" s="24" t="s">
        <v>10</v>
      </c>
      <c r="L389" s="24" t="s">
        <v>10</v>
      </c>
      <c r="M389" s="24" t="s">
        <v>10</v>
      </c>
      <c r="N389" s="24" t="s">
        <v>10</v>
      </c>
      <c r="O389" s="24" t="s">
        <v>10</v>
      </c>
      <c r="P389" s="507" t="s">
        <v>10</v>
      </c>
    </row>
    <row r="390" spans="2:17" x14ac:dyDescent="0.3">
      <c r="B390" s="31" t="s">
        <v>336</v>
      </c>
      <c r="C390" s="34">
        <f>[1]JM!C157</f>
        <v>80421.794999999998</v>
      </c>
      <c r="D390" s="35">
        <f>[1]JM!D157</f>
        <v>86051.51</v>
      </c>
      <c r="E390" s="35">
        <f>[1]JM!E157</f>
        <v>96995.377999999997</v>
      </c>
      <c r="F390" s="35">
        <f>[1]JM!F157</f>
        <v>102695.387</v>
      </c>
      <c r="G390" s="35">
        <f>[1]JM!G157</f>
        <v>115792.141</v>
      </c>
      <c r="H390" s="35">
        <f>[1]JM!H157</f>
        <v>120674.79300000001</v>
      </c>
      <c r="I390" s="499">
        <f>[1]JM!I157</f>
        <v>108893.242</v>
      </c>
      <c r="J390" s="23">
        <f>[1]JM!C158</f>
        <v>63463.648000000001</v>
      </c>
      <c r="K390" s="24">
        <f>[1]JM!D158</f>
        <v>71374.775999999998</v>
      </c>
      <c r="L390" s="24">
        <f>[1]JM!E158</f>
        <v>81171.076000000001</v>
      </c>
      <c r="M390" s="24">
        <f>[1]JM!F158</f>
        <v>85193.039000000004</v>
      </c>
      <c r="N390" s="24">
        <f>[1]JM!G158</f>
        <v>95557.547999999995</v>
      </c>
      <c r="O390" s="24">
        <f>[1]JM!H158</f>
        <v>99170.976999999999</v>
      </c>
      <c r="P390" s="507">
        <f>[1]JM!I158</f>
        <v>88433.241999999998</v>
      </c>
    </row>
    <row r="391" spans="2:17" x14ac:dyDescent="0.3">
      <c r="B391" s="31" t="s">
        <v>337</v>
      </c>
      <c r="C391" s="34">
        <f>[1]RD!C171</f>
        <v>113215.942</v>
      </c>
      <c r="D391" s="35">
        <f>[1]RD!D171</f>
        <v>137403.34329000002</v>
      </c>
      <c r="E391" s="35">
        <f>[1]RD!E171</f>
        <v>158436.06580151807</v>
      </c>
      <c r="F391" s="35">
        <f>[1]RD!F171</f>
        <v>185506.96016268339</v>
      </c>
      <c r="G391" s="35">
        <f>[1]RD!G171</f>
        <v>204394.5103625</v>
      </c>
      <c r="H391" s="35">
        <f>[1]RD!H171</f>
        <v>230444.56819999998</v>
      </c>
      <c r="I391" s="499">
        <f>[1]RD!I171</f>
        <v>234159.36947777777</v>
      </c>
      <c r="J391" s="23">
        <f>[1]RD!C172</f>
        <v>32625.135590380167</v>
      </c>
      <c r="K391" s="24">
        <f>[1]RD!D172</f>
        <v>41804.093179999996</v>
      </c>
      <c r="L391" s="24">
        <f>[1]RD!E172</f>
        <v>48254.407657118056</v>
      </c>
      <c r="M391" s="24">
        <f>[1]RD!F172</f>
        <v>59963.947625021341</v>
      </c>
      <c r="N391" s="24">
        <f>[1]RD!G172</f>
        <v>73588.627000000008</v>
      </c>
      <c r="O391" s="24">
        <f>[1]RD!H172</f>
        <v>89698.152222222227</v>
      </c>
      <c r="P391" s="507">
        <f>[1]RD!I172</f>
        <v>92397.196500000005</v>
      </c>
    </row>
    <row r="392" spans="2:17" x14ac:dyDescent="0.3">
      <c r="B392" s="31" t="s">
        <v>338</v>
      </c>
      <c r="C392" s="34">
        <f>[1]PY!C155</f>
        <v>36117.357000000004</v>
      </c>
      <c r="D392" s="35">
        <f>[1]PY!D155</f>
        <v>36474.134999999995</v>
      </c>
      <c r="E392" s="35">
        <f>[1]PY!E155</f>
        <v>42790.967000000004</v>
      </c>
      <c r="F392" s="35">
        <f>[1]PY!F155</f>
        <v>51025.942999999999</v>
      </c>
      <c r="G392" s="35">
        <f>[1]PY!G155</f>
        <v>65458.495000000003</v>
      </c>
      <c r="H392" s="35">
        <f>[1]PY!H155</f>
        <v>77939.347999999998</v>
      </c>
      <c r="I392" s="499">
        <f>[1]PY!I155</f>
        <v>72100.023000000001</v>
      </c>
      <c r="J392" s="23">
        <f>[1]PY!C156</f>
        <v>13439.519</v>
      </c>
      <c r="K392" s="24">
        <f>[1]PY!D156</f>
        <v>16111.75</v>
      </c>
      <c r="L392" s="24">
        <f>[1]PY!E156</f>
        <v>20377.328000000001</v>
      </c>
      <c r="M392" s="24">
        <f>[1]PY!F156</f>
        <v>26481.41</v>
      </c>
      <c r="N392" s="24">
        <f>[1]PY!G156</f>
        <v>34252.987000000001</v>
      </c>
      <c r="O392" s="24">
        <f>[1]PY!H156</f>
        <v>43476.612999999998</v>
      </c>
      <c r="P392" s="507">
        <f>[1]PY!I156</f>
        <v>46342.714999999997</v>
      </c>
    </row>
    <row r="393" spans="2:17" x14ac:dyDescent="0.3">
      <c r="B393" s="31" t="s">
        <v>339</v>
      </c>
      <c r="C393" s="34">
        <f>[1]PE!C155</f>
        <v>234778.99</v>
      </c>
      <c r="D393" s="35">
        <f>[1]PE!D155</f>
        <v>272063.18</v>
      </c>
      <c r="E393" s="35">
        <f>[1]PE!E155</f>
        <v>327030.36199999996</v>
      </c>
      <c r="F393" s="35">
        <f>[1]PE!F155</f>
        <v>366678.728</v>
      </c>
      <c r="G393" s="35">
        <f>[1]PE!G155</f>
        <v>449063.29499999993</v>
      </c>
      <c r="H393" s="35">
        <f>[1]PE!H155</f>
        <v>540548.18800000008</v>
      </c>
      <c r="I393" s="499">
        <f>[1]PE!I155</f>
        <v>454100.109</v>
      </c>
      <c r="J393" s="23">
        <f>[1]PE!C156</f>
        <v>121047.045</v>
      </c>
      <c r="K393" s="24">
        <f>[1]PE!D156</f>
        <v>143285.27100000001</v>
      </c>
      <c r="L393" s="24">
        <f>[1]PE!E156</f>
        <v>171813.24200000003</v>
      </c>
      <c r="M393" s="24">
        <f>[1]PE!F156</f>
        <v>198776.997</v>
      </c>
      <c r="N393" s="24">
        <f>[1]PE!G156</f>
        <v>253004.23399999997</v>
      </c>
      <c r="O393" s="24">
        <f>[1]PE!H156</f>
        <v>316322.95200000005</v>
      </c>
      <c r="P393" s="507">
        <f>[1]PE!I156</f>
        <v>307493.20699999999</v>
      </c>
    </row>
    <row r="394" spans="2:17" x14ac:dyDescent="0.3">
      <c r="B394" s="33" t="s">
        <v>340</v>
      </c>
      <c r="C394" s="36">
        <f>[1]TT!C163</f>
        <v>45417.771000000001</v>
      </c>
      <c r="D394" s="37">
        <f>[1]TT!D163</f>
        <v>49344.08</v>
      </c>
      <c r="E394" s="37">
        <f>[1]TT!E163</f>
        <v>54468.437000000005</v>
      </c>
      <c r="F394" s="37">
        <f>[1]TT!F163</f>
        <v>55675.728999999999</v>
      </c>
      <c r="G394" s="37">
        <f>[1]TT!G163</f>
        <v>58460.055</v>
      </c>
      <c r="H394" s="37">
        <f>[1]TT!H163</f>
        <v>62554.593999999997</v>
      </c>
      <c r="I394" s="500">
        <f>[1]TT!I163</f>
        <v>57669.34</v>
      </c>
      <c r="J394" s="25">
        <f>[1]TT!C164</f>
        <v>31854.857</v>
      </c>
      <c r="K394" s="26">
        <f>[1]TT!D164</f>
        <v>34446.885999999999</v>
      </c>
      <c r="L394" s="26">
        <f>[1]TT!E164</f>
        <v>37715.828000000001</v>
      </c>
      <c r="M394" s="26">
        <f>[1]TT!F164</f>
        <v>38161.368999999999</v>
      </c>
      <c r="N394" s="26">
        <f>[1]TT!G164</f>
        <v>40142.737000000001</v>
      </c>
      <c r="O394" s="26">
        <f>[1]TT!H164</f>
        <v>43274.631000000001</v>
      </c>
      <c r="P394" s="509">
        <f>[1]TT!I164</f>
        <v>40458.860999999997</v>
      </c>
    </row>
    <row r="395" spans="2:17" x14ac:dyDescent="0.3">
      <c r="B395" s="261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2:17" x14ac:dyDescent="0.3">
      <c r="B396" s="722" t="s">
        <v>341</v>
      </c>
      <c r="C396" s="722"/>
      <c r="D396" s="722"/>
      <c r="E396" s="722"/>
      <c r="F396" s="722"/>
      <c r="G396" s="722"/>
      <c r="H396" s="722"/>
      <c r="I396" s="722"/>
      <c r="J396" s="722"/>
      <c r="K396" s="722"/>
      <c r="L396" s="722"/>
      <c r="M396" s="722"/>
      <c r="N396" s="722"/>
      <c r="O396" s="722"/>
      <c r="P396" s="722"/>
    </row>
    <row r="397" spans="2:17" x14ac:dyDescent="0.3">
      <c r="B397" s="12"/>
      <c r="C397" s="13"/>
      <c r="D397" s="13"/>
      <c r="E397" s="13"/>
      <c r="F397" s="13"/>
      <c r="G397" s="13"/>
      <c r="H397" s="13"/>
      <c r="I397" s="13"/>
      <c r="J397" s="14"/>
      <c r="K397" s="14"/>
      <c r="L397" s="14"/>
      <c r="M397" s="14"/>
      <c r="N397" s="14"/>
      <c r="O397" s="14"/>
      <c r="P397" s="14"/>
    </row>
    <row r="398" spans="2:17" x14ac:dyDescent="0.3">
      <c r="B398" s="7"/>
      <c r="C398" s="720" t="s">
        <v>346</v>
      </c>
      <c r="D398" s="721"/>
      <c r="E398" s="721"/>
      <c r="F398" s="721"/>
      <c r="G398" s="721"/>
      <c r="H398" s="721"/>
      <c r="I398" s="721"/>
      <c r="J398" s="720" t="s">
        <v>347</v>
      </c>
      <c r="K398" s="721"/>
      <c r="L398" s="721"/>
      <c r="M398" s="721"/>
      <c r="N398" s="721"/>
      <c r="O398" s="721"/>
      <c r="P398" s="721"/>
    </row>
    <row r="399" spans="2:17" x14ac:dyDescent="0.3">
      <c r="B399" s="15"/>
      <c r="C399" s="432">
        <v>2014</v>
      </c>
      <c r="D399" s="433">
        <v>2015</v>
      </c>
      <c r="E399" s="433">
        <v>2016</v>
      </c>
      <c r="F399" s="433">
        <v>2017</v>
      </c>
      <c r="G399" s="433">
        <v>2018</v>
      </c>
      <c r="H399" s="433">
        <v>2019</v>
      </c>
      <c r="I399" s="433">
        <v>2020</v>
      </c>
      <c r="J399" s="384">
        <v>2014</v>
      </c>
      <c r="K399" s="385">
        <v>2015</v>
      </c>
      <c r="L399" s="385">
        <v>2016</v>
      </c>
      <c r="M399" s="385">
        <v>2017</v>
      </c>
      <c r="N399" s="385">
        <v>2018</v>
      </c>
      <c r="O399" s="385">
        <v>2019</v>
      </c>
      <c r="P399" s="385">
        <v>2020</v>
      </c>
    </row>
    <row r="400" spans="2:17" x14ac:dyDescent="0.3">
      <c r="B400" s="32" t="s">
        <v>327</v>
      </c>
      <c r="C400" s="42" t="s">
        <v>12</v>
      </c>
      <c r="D400" s="43" t="s">
        <v>12</v>
      </c>
      <c r="E400" s="43" t="s">
        <v>12</v>
      </c>
      <c r="F400" s="43" t="s">
        <v>12</v>
      </c>
      <c r="G400" s="43" t="s">
        <v>12</v>
      </c>
      <c r="H400" s="43" t="s">
        <v>12</v>
      </c>
      <c r="I400" s="43" t="s">
        <v>12</v>
      </c>
      <c r="J400" s="22">
        <f>[1]ARG!C167</f>
        <v>612121.15899999999</v>
      </c>
      <c r="K400" s="344">
        <f>[1]ARG!D167</f>
        <v>682082.91700000002</v>
      </c>
      <c r="L400" s="344">
        <f>[1]ARG!E167</f>
        <v>802865.20299999998</v>
      </c>
      <c r="M400" s="344">
        <f>[1]ARG!F167</f>
        <v>845835.61800000002</v>
      </c>
      <c r="N400" s="344">
        <f>[1]ARG!G167</f>
        <v>911316.15300000005</v>
      </c>
      <c r="O400" s="344">
        <f>[1]ARG!H167</f>
        <v>1039498.8130000001</v>
      </c>
      <c r="P400" s="508">
        <f>[1]ARG!I167</f>
        <v>859778.78200000001</v>
      </c>
    </row>
    <row r="401" spans="2:17" s="301" customFormat="1" x14ac:dyDescent="0.3">
      <c r="B401" s="31" t="s">
        <v>640</v>
      </c>
      <c r="C401" s="34" t="s">
        <v>10</v>
      </c>
      <c r="D401" s="35" t="s">
        <v>10</v>
      </c>
      <c r="E401" s="35" t="s">
        <v>10</v>
      </c>
      <c r="F401" s="35" t="s">
        <v>10</v>
      </c>
      <c r="G401" s="35" t="s">
        <v>10</v>
      </c>
      <c r="H401" s="35" t="s">
        <v>10</v>
      </c>
      <c r="I401" s="35" t="s">
        <v>10</v>
      </c>
      <c r="J401" s="23">
        <f>[1]BA!C156</f>
        <v>911.14200000000005</v>
      </c>
      <c r="K401" s="24">
        <f>[1]BA!D156</f>
        <v>1397.7429999999999</v>
      </c>
      <c r="L401" s="24">
        <f>[1]BA!E156</f>
        <v>2670.5250000000001</v>
      </c>
      <c r="M401" s="24">
        <f>[1]BA!F156</f>
        <v>3154.5250000000001</v>
      </c>
      <c r="N401" s="24">
        <f>[1]BA!G156</f>
        <v>3178.2069999999999</v>
      </c>
      <c r="O401" s="24">
        <f>[1]BA!H156</f>
        <v>3308.1709999999998</v>
      </c>
      <c r="P401" s="507">
        <f>[1]BA!I156</f>
        <v>2433.873</v>
      </c>
    </row>
    <row r="402" spans="2:17" x14ac:dyDescent="0.3">
      <c r="B402" s="31" t="s">
        <v>328</v>
      </c>
      <c r="C402" s="34" t="s">
        <v>12</v>
      </c>
      <c r="D402" s="35" t="s">
        <v>12</v>
      </c>
      <c r="E402" s="35" t="s">
        <v>12</v>
      </c>
      <c r="F402" s="35" t="s">
        <v>12</v>
      </c>
      <c r="G402" s="35" t="s">
        <v>12</v>
      </c>
      <c r="H402" s="35" t="s">
        <v>12</v>
      </c>
      <c r="I402" s="35" t="s">
        <v>12</v>
      </c>
      <c r="J402" s="23">
        <f>[1]BO!C154</f>
        <v>3988.136</v>
      </c>
      <c r="K402" s="24">
        <f>[1]BO!D154</f>
        <v>4330.2136182007598</v>
      </c>
      <c r="L402" s="24">
        <f>[1]BO!E154</f>
        <v>4799.7870000000003</v>
      </c>
      <c r="M402" s="24">
        <f>[1]BO!F154</f>
        <v>5838.2740000000003</v>
      </c>
      <c r="N402" s="24">
        <f>[1]BO!G154</f>
        <v>7825.66021</v>
      </c>
      <c r="O402" s="24">
        <f>[1]BO!H154</f>
        <v>11663.815000000001</v>
      </c>
      <c r="P402" s="507">
        <f>[1]BO!I154</f>
        <v>8347.1689999999999</v>
      </c>
    </row>
    <row r="403" spans="2:17" x14ac:dyDescent="0.3">
      <c r="B403" s="31" t="s">
        <v>329</v>
      </c>
      <c r="C403" s="34" t="s">
        <v>10</v>
      </c>
      <c r="D403" s="35" t="s">
        <v>10</v>
      </c>
      <c r="E403" s="35" t="s">
        <v>10</v>
      </c>
      <c r="F403" s="35" t="s">
        <v>10</v>
      </c>
      <c r="G403" s="35" t="s">
        <v>10</v>
      </c>
      <c r="H403" s="35" t="s">
        <v>10</v>
      </c>
      <c r="I403" s="35" t="s">
        <v>10</v>
      </c>
      <c r="J403" s="34">
        <f>[1]BR!C161</f>
        <v>5354589.6710000001</v>
      </c>
      <c r="K403" s="35">
        <f>[1]BR!D161</f>
        <v>5611936.0559999999</v>
      </c>
      <c r="L403" s="35">
        <f>[1]BR!E161</f>
        <v>5971642.6339999996</v>
      </c>
      <c r="M403" s="35">
        <f>[1]BR!F161</f>
        <v>6508610.8909999998</v>
      </c>
      <c r="N403" s="35">
        <f>[1]BR!G161</f>
        <v>7551309.9720000001</v>
      </c>
      <c r="O403" s="35">
        <f>[1]BR!H161</f>
        <v>10036955.767000001</v>
      </c>
      <c r="P403" s="499">
        <f>[1]BR!I161</f>
        <v>10105426.5</v>
      </c>
    </row>
    <row r="404" spans="2:17" x14ac:dyDescent="0.3">
      <c r="B404" s="31" t="s">
        <v>330</v>
      </c>
      <c r="C404" s="34" t="s">
        <v>12</v>
      </c>
      <c r="D404" s="35" t="s">
        <v>12</v>
      </c>
      <c r="E404" s="35" t="s">
        <v>12</v>
      </c>
      <c r="F404" s="35" t="s">
        <v>12</v>
      </c>
      <c r="G404" s="35" t="s">
        <v>12</v>
      </c>
      <c r="H404" s="35" t="s">
        <v>12</v>
      </c>
      <c r="I404" s="35" t="s">
        <v>12</v>
      </c>
      <c r="J404" s="34">
        <f>[1]CL!C159</f>
        <v>194950.84299999999</v>
      </c>
      <c r="K404" s="35">
        <f>[1]CL!D159</f>
        <v>243864.82699999999</v>
      </c>
      <c r="L404" s="35">
        <f>[1]CL!E159</f>
        <v>300937.342</v>
      </c>
      <c r="M404" s="35">
        <f>[1]CL!F159</f>
        <v>353775.76899999997</v>
      </c>
      <c r="N404" s="35">
        <f>[1]CL!G159</f>
        <v>406145.174</v>
      </c>
      <c r="O404" s="35">
        <f>[1]CL!H159</f>
        <v>448415.80800000002</v>
      </c>
      <c r="P404" s="499">
        <f>[1]CL!I159</f>
        <v>522686.94900000002</v>
      </c>
    </row>
    <row r="405" spans="2:17" x14ac:dyDescent="0.3">
      <c r="B405" s="31" t="s">
        <v>331</v>
      </c>
      <c r="C405" s="34" t="s">
        <v>10</v>
      </c>
      <c r="D405" s="35" t="s">
        <v>10</v>
      </c>
      <c r="E405" s="35" t="s">
        <v>10</v>
      </c>
      <c r="F405" s="35" t="s">
        <v>10</v>
      </c>
      <c r="G405" s="35" t="s">
        <v>10</v>
      </c>
      <c r="H405" s="35" t="s">
        <v>10</v>
      </c>
      <c r="I405" s="35" t="s">
        <v>10</v>
      </c>
      <c r="J405" s="34">
        <f>[1]CO!C156</f>
        <v>180713.9</v>
      </c>
      <c r="K405" s="35">
        <f>[1]CO!D156</f>
        <v>196956.90700000001</v>
      </c>
      <c r="L405" s="35">
        <f>[1]CO!E156</f>
        <v>235410.62599999999</v>
      </c>
      <c r="M405" s="35">
        <f>[1]CO!F156</f>
        <v>261665.32</v>
      </c>
      <c r="N405" s="35">
        <f>[1]CO!G156</f>
        <v>295751.413</v>
      </c>
      <c r="O405" s="35">
        <f>[1]CO!H156</f>
        <v>341220.86300000001</v>
      </c>
      <c r="P405" s="499">
        <f>[1]CO!I156</f>
        <v>273907.44400000002</v>
      </c>
    </row>
    <row r="406" spans="2:17" x14ac:dyDescent="0.3">
      <c r="B406" s="31" t="s">
        <v>332</v>
      </c>
      <c r="C406" s="34" t="s">
        <v>10</v>
      </c>
      <c r="D406" s="35" t="s">
        <v>10</v>
      </c>
      <c r="E406" s="35" t="s">
        <v>10</v>
      </c>
      <c r="F406" s="35" t="s">
        <v>10</v>
      </c>
      <c r="G406" s="35" t="s">
        <v>10</v>
      </c>
      <c r="H406" s="35" t="s">
        <v>10</v>
      </c>
      <c r="I406" s="35" t="s">
        <v>10</v>
      </c>
      <c r="J406" s="34">
        <f>[1]CR!C160</f>
        <v>89484.4</v>
      </c>
      <c r="K406" s="35">
        <f>[1]CR!D160</f>
        <v>99253.6</v>
      </c>
      <c r="L406" s="35">
        <f>[1]CR!E160</f>
        <v>119878.81</v>
      </c>
      <c r="M406" s="35">
        <f>[1]CR!F160</f>
        <v>132544.53950000001</v>
      </c>
      <c r="N406" s="35">
        <f>[1]CR!G160</f>
        <v>141767.78099999999</v>
      </c>
      <c r="O406" s="35">
        <f>[1]CR!H160</f>
        <v>176616.03099999999</v>
      </c>
      <c r="P406" s="499">
        <f>[1]CR!I160</f>
        <v>127028.716</v>
      </c>
    </row>
    <row r="407" spans="2:17" x14ac:dyDescent="0.3">
      <c r="B407" s="31" t="s">
        <v>477</v>
      </c>
      <c r="C407" s="34" t="s">
        <v>10</v>
      </c>
      <c r="D407" s="35" t="s">
        <v>12</v>
      </c>
      <c r="E407" s="35" t="s">
        <v>12</v>
      </c>
      <c r="F407" s="35" t="s">
        <v>12</v>
      </c>
      <c r="G407" s="35" t="s">
        <v>12</v>
      </c>
      <c r="H407" s="35" t="s">
        <v>12</v>
      </c>
      <c r="I407" s="35" t="s">
        <v>12</v>
      </c>
      <c r="J407" s="34" t="str">
        <f>[1]CW!C172</f>
        <v>nav</v>
      </c>
      <c r="K407" s="35">
        <f>[1]CW!D172</f>
        <v>1762.9639999999999</v>
      </c>
      <c r="L407" s="35">
        <f>[1]CW!E172</f>
        <v>2027.989</v>
      </c>
      <c r="M407" s="35">
        <f>[1]CW!F172</f>
        <v>2371.3829999999998</v>
      </c>
      <c r="N407" s="35">
        <f>[1]CW!G172</f>
        <v>2857.3130000000001</v>
      </c>
      <c r="O407" s="35">
        <f>[1]CW!H172</f>
        <v>2683.5569999999998</v>
      </c>
      <c r="P407" s="35">
        <f>[1]CW!I172</f>
        <v>1679.0830000000001</v>
      </c>
      <c r="Q407" s="629"/>
    </row>
    <row r="408" spans="2:17" s="301" customFormat="1" x14ac:dyDescent="0.3">
      <c r="B408" s="31" t="s">
        <v>727</v>
      </c>
      <c r="C408" s="34" t="s">
        <v>10</v>
      </c>
      <c r="D408" s="35" t="s">
        <v>10</v>
      </c>
      <c r="E408" s="35" t="s">
        <v>10</v>
      </c>
      <c r="F408" s="35" t="s">
        <v>10</v>
      </c>
      <c r="G408" s="35" t="s">
        <v>10</v>
      </c>
      <c r="H408" s="35" t="s">
        <v>10</v>
      </c>
      <c r="I408" s="35" t="s">
        <v>10</v>
      </c>
      <c r="J408" s="34" t="str">
        <f>[1]EC!C158</f>
        <v>nav</v>
      </c>
      <c r="K408" s="35">
        <f>[1]EC!D158</f>
        <v>132277.54300000001</v>
      </c>
      <c r="L408" s="35">
        <f>[1]EC!E158</f>
        <v>135774.93599999999</v>
      </c>
      <c r="M408" s="35">
        <f>[1]EC!F158</f>
        <v>157698.25700000001</v>
      </c>
      <c r="N408" s="35">
        <f>[1]EC!G158</f>
        <v>188069.29699999999</v>
      </c>
      <c r="O408" s="35">
        <f>[1]EC!H158</f>
        <v>205963.601</v>
      </c>
      <c r="P408" s="499">
        <f>[1]EC!I158</f>
        <v>166960</v>
      </c>
    </row>
    <row r="409" spans="2:17" x14ac:dyDescent="0.3">
      <c r="B409" s="31" t="s">
        <v>333</v>
      </c>
      <c r="C409" s="34" t="s">
        <v>10</v>
      </c>
      <c r="D409" s="35" t="s">
        <v>10</v>
      </c>
      <c r="E409" s="35" t="s">
        <v>10</v>
      </c>
      <c r="F409" s="35" t="s">
        <v>10</v>
      </c>
      <c r="G409" s="35" t="s">
        <v>10</v>
      </c>
      <c r="H409" s="35" t="s">
        <v>10</v>
      </c>
      <c r="I409" s="35" t="s">
        <v>10</v>
      </c>
      <c r="J409" s="34" t="s">
        <v>10</v>
      </c>
      <c r="K409" s="35" t="s">
        <v>10</v>
      </c>
      <c r="L409" s="35" t="s">
        <v>10</v>
      </c>
      <c r="M409" s="35" t="s">
        <v>10</v>
      </c>
      <c r="N409" s="35" t="s">
        <v>10</v>
      </c>
      <c r="O409" s="35" t="s">
        <v>10</v>
      </c>
      <c r="P409" s="499" t="s">
        <v>10</v>
      </c>
    </row>
    <row r="410" spans="2:17" x14ac:dyDescent="0.3">
      <c r="B410" s="31" t="s">
        <v>334</v>
      </c>
      <c r="C410" s="34" t="s">
        <v>10</v>
      </c>
      <c r="D410" s="35" t="s">
        <v>10</v>
      </c>
      <c r="E410" s="35" t="s">
        <v>10</v>
      </c>
      <c r="F410" s="35" t="s">
        <v>10</v>
      </c>
      <c r="G410" s="35" t="s">
        <v>10</v>
      </c>
      <c r="H410" s="35" t="s">
        <v>10</v>
      </c>
      <c r="I410" s="35" t="s">
        <v>10</v>
      </c>
      <c r="J410" s="34">
        <f>[1]GT!C165</f>
        <v>1.8440000000000001</v>
      </c>
      <c r="K410" s="35">
        <f>[1]GT!D165</f>
        <v>1.4530000000000001</v>
      </c>
      <c r="L410" s="35">
        <f>[1]GT!E165</f>
        <v>1.456</v>
      </c>
      <c r="M410" s="35">
        <f>[1]GT!F165</f>
        <v>2.25</v>
      </c>
      <c r="N410" s="35">
        <f>[1]GT!G165</f>
        <v>2.206</v>
      </c>
      <c r="O410" s="35">
        <f>[1]GT!H165</f>
        <v>2.972</v>
      </c>
      <c r="P410" s="499">
        <f>[1]GT!I165</f>
        <v>4.25</v>
      </c>
    </row>
    <row r="411" spans="2:17" x14ac:dyDescent="0.3">
      <c r="B411" s="31" t="s">
        <v>335</v>
      </c>
      <c r="C411" s="34" t="s">
        <v>10</v>
      </c>
      <c r="D411" s="35" t="s">
        <v>10</v>
      </c>
      <c r="E411" s="35" t="s">
        <v>10</v>
      </c>
      <c r="F411" s="35" t="s">
        <v>10</v>
      </c>
      <c r="G411" s="35" t="s">
        <v>10</v>
      </c>
      <c r="H411" s="35" t="s">
        <v>10</v>
      </c>
      <c r="I411" s="35" t="s">
        <v>10</v>
      </c>
      <c r="J411" s="34" t="s">
        <v>10</v>
      </c>
      <c r="K411" s="35" t="s">
        <v>10</v>
      </c>
      <c r="L411" s="35" t="s">
        <v>10</v>
      </c>
      <c r="M411" s="35" t="s">
        <v>10</v>
      </c>
      <c r="N411" s="35" t="s">
        <v>10</v>
      </c>
      <c r="O411" s="35" t="s">
        <v>10</v>
      </c>
      <c r="P411" s="499" t="s">
        <v>10</v>
      </c>
    </row>
    <row r="412" spans="2:17" x14ac:dyDescent="0.3">
      <c r="B412" s="31" t="s">
        <v>336</v>
      </c>
      <c r="C412" s="34" t="s">
        <v>12</v>
      </c>
      <c r="D412" s="35" t="s">
        <v>12</v>
      </c>
      <c r="E412" s="35" t="s">
        <v>12</v>
      </c>
      <c r="F412" s="35" t="s">
        <v>12</v>
      </c>
      <c r="G412" s="35" t="s">
        <v>12</v>
      </c>
      <c r="H412" s="35" t="s">
        <v>12</v>
      </c>
      <c r="I412" s="35" t="s">
        <v>12</v>
      </c>
      <c r="J412" s="34">
        <f>[1]JM!C160</f>
        <v>16958.147000000001</v>
      </c>
      <c r="K412" s="35">
        <f>[1]JM!D160</f>
        <v>14676.734</v>
      </c>
      <c r="L412" s="35">
        <f>[1]JM!E160</f>
        <v>15824.302</v>
      </c>
      <c r="M412" s="35">
        <f>[1]JM!F160</f>
        <v>17502.348000000002</v>
      </c>
      <c r="N412" s="35">
        <f>[1]JM!G160</f>
        <v>20234.593000000001</v>
      </c>
      <c r="O412" s="35">
        <f>[1]JM!H160</f>
        <v>21503.815999999999</v>
      </c>
      <c r="P412" s="499">
        <f>[1]JM!I160</f>
        <v>20460</v>
      </c>
      <c r="Q412" s="10"/>
    </row>
    <row r="413" spans="2:17" x14ac:dyDescent="0.3">
      <c r="B413" s="31" t="s">
        <v>337</v>
      </c>
      <c r="C413" s="34" t="s">
        <v>12</v>
      </c>
      <c r="D413" s="35" t="s">
        <v>12</v>
      </c>
      <c r="E413" s="35" t="s">
        <v>12</v>
      </c>
      <c r="F413" s="35" t="s">
        <v>12</v>
      </c>
      <c r="G413" s="35" t="s">
        <v>12</v>
      </c>
      <c r="H413" s="35" t="s">
        <v>12</v>
      </c>
      <c r="I413" s="35" t="s">
        <v>12</v>
      </c>
      <c r="J413" s="34">
        <f>[1]RD!C174</f>
        <v>79429.141409619842</v>
      </c>
      <c r="K413" s="35">
        <f>[1]RD!D174</f>
        <v>95112.966109999994</v>
      </c>
      <c r="L413" s="35">
        <f>[1]RD!E174</f>
        <v>109645.99614439999</v>
      </c>
      <c r="M413" s="35">
        <f>[1]RD!F174</f>
        <v>125185.14353766204</v>
      </c>
      <c r="N413" s="35">
        <f>[1]RD!G174</f>
        <v>130505.6457125</v>
      </c>
      <c r="O413" s="35">
        <f>[1]RD!H174</f>
        <v>140458.70397777777</v>
      </c>
      <c r="P413" s="499">
        <f>[1]RD!I174</f>
        <v>141474.15897777778</v>
      </c>
    </row>
    <row r="414" spans="2:17" x14ac:dyDescent="0.3">
      <c r="B414" s="31" t="s">
        <v>338</v>
      </c>
      <c r="C414" s="34" t="s">
        <v>12</v>
      </c>
      <c r="D414" s="35" t="s">
        <v>12</v>
      </c>
      <c r="E414" s="35" t="s">
        <v>12</v>
      </c>
      <c r="F414" s="35" t="s">
        <v>12</v>
      </c>
      <c r="G414" s="35" t="s">
        <v>12</v>
      </c>
      <c r="H414" s="35" t="s">
        <v>12</v>
      </c>
      <c r="I414" s="35" t="s">
        <v>12</v>
      </c>
      <c r="J414" s="34">
        <f>[1]PY!C158</f>
        <v>22677.838</v>
      </c>
      <c r="K414" s="35">
        <f>[1]PY!D158</f>
        <v>20362.384999999998</v>
      </c>
      <c r="L414" s="35">
        <f>[1]PY!E158</f>
        <v>22413.638999999999</v>
      </c>
      <c r="M414" s="35">
        <f>[1]PY!F158</f>
        <v>24544.532999999999</v>
      </c>
      <c r="N414" s="35">
        <f>[1]PY!G158</f>
        <v>31205.508000000002</v>
      </c>
      <c r="O414" s="35">
        <f>[1]PY!H158</f>
        <v>34462.735000000001</v>
      </c>
      <c r="P414" s="499">
        <f>[1]PY!I158</f>
        <v>25757.308000000001</v>
      </c>
    </row>
    <row r="415" spans="2:17" x14ac:dyDescent="0.3">
      <c r="B415" s="31" t="s">
        <v>339</v>
      </c>
      <c r="C415" s="34" t="s">
        <v>10</v>
      </c>
      <c r="D415" s="35" t="s">
        <v>10</v>
      </c>
      <c r="E415" s="35" t="s">
        <v>10</v>
      </c>
      <c r="F415" s="35" t="s">
        <v>10</v>
      </c>
      <c r="G415" s="35" t="s">
        <v>10</v>
      </c>
      <c r="H415" s="35" t="s">
        <v>10</v>
      </c>
      <c r="I415" s="35" t="s">
        <v>10</v>
      </c>
      <c r="J415" s="34">
        <f>[1]PE!C158</f>
        <v>113731.94500000001</v>
      </c>
      <c r="K415" s="35">
        <f>[1]PE!D158</f>
        <v>128777.909</v>
      </c>
      <c r="L415" s="35">
        <f>[1]PE!E158</f>
        <v>155217.11999999997</v>
      </c>
      <c r="M415" s="35">
        <f>[1]PE!F158</f>
        <v>167901.731</v>
      </c>
      <c r="N415" s="35">
        <f>[1]PE!G158</f>
        <v>196059.06099999999</v>
      </c>
      <c r="O415" s="35">
        <f>[1]PE!H158</f>
        <v>224225.23600000006</v>
      </c>
      <c r="P415" s="499">
        <f>[1]PE!I158</f>
        <v>146606.902</v>
      </c>
    </row>
    <row r="416" spans="2:17" x14ac:dyDescent="0.3">
      <c r="B416" s="33" t="s">
        <v>340</v>
      </c>
      <c r="C416" s="36" t="s">
        <v>12</v>
      </c>
      <c r="D416" s="37" t="s">
        <v>12</v>
      </c>
      <c r="E416" s="37" t="s">
        <v>12</v>
      </c>
      <c r="F416" s="37" t="s">
        <v>12</v>
      </c>
      <c r="G416" s="37" t="s">
        <v>12</v>
      </c>
      <c r="H416" s="37" t="s">
        <v>12</v>
      </c>
      <c r="I416" s="37" t="s">
        <v>12</v>
      </c>
      <c r="J416" s="36">
        <f>[1]TT!C166</f>
        <v>13562.914000000001</v>
      </c>
      <c r="K416" s="37">
        <f>[1]TT!D166</f>
        <v>14897.194</v>
      </c>
      <c r="L416" s="37">
        <f>[1]TT!E166</f>
        <v>16752.609</v>
      </c>
      <c r="M416" s="37">
        <f>[1]TT!F166</f>
        <v>17514.36</v>
      </c>
      <c r="N416" s="37">
        <f>[1]TT!G166</f>
        <v>18317.317999999999</v>
      </c>
      <c r="O416" s="37">
        <f>[1]TT!H166</f>
        <v>19279.963</v>
      </c>
      <c r="P416" s="500">
        <f>[1]TT!I166</f>
        <v>17210.478999999999</v>
      </c>
    </row>
    <row r="417" spans="2:16" x14ac:dyDescent="0.3">
      <c r="B417" s="261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</row>
    <row r="418" spans="2:16" x14ac:dyDescent="0.3">
      <c r="B418" s="722" t="s">
        <v>348</v>
      </c>
      <c r="C418" s="722"/>
      <c r="D418" s="722"/>
      <c r="E418" s="722"/>
      <c r="F418" s="722"/>
      <c r="G418" s="722"/>
      <c r="H418" s="722"/>
      <c r="I418" s="722"/>
      <c r="J418" s="722"/>
      <c r="K418" s="722"/>
      <c r="L418" s="722"/>
      <c r="M418" s="722"/>
      <c r="N418" s="722"/>
      <c r="O418" s="722"/>
      <c r="P418" s="722"/>
    </row>
    <row r="419" spans="2:16" x14ac:dyDescent="0.3">
      <c r="B419" s="733" t="s">
        <v>349</v>
      </c>
      <c r="C419" s="709"/>
      <c r="D419" s="709"/>
      <c r="E419" s="709"/>
      <c r="F419" s="709"/>
      <c r="G419" s="709"/>
      <c r="H419" s="709"/>
      <c r="I419" s="709"/>
      <c r="J419" s="709"/>
      <c r="K419" s="709"/>
      <c r="L419" s="709"/>
      <c r="M419" s="709"/>
      <c r="N419" s="709"/>
      <c r="O419" s="709"/>
      <c r="P419" s="709"/>
    </row>
    <row r="420" spans="2:16" x14ac:dyDescent="0.3">
      <c r="B420" s="734" t="s">
        <v>350</v>
      </c>
      <c r="C420" s="734"/>
      <c r="D420" s="734"/>
      <c r="E420" s="734"/>
      <c r="F420" s="734"/>
      <c r="G420" s="734"/>
      <c r="H420" s="734"/>
      <c r="I420" s="734"/>
      <c r="J420" s="734"/>
      <c r="K420" s="734"/>
      <c r="L420" s="734"/>
      <c r="M420" s="734"/>
      <c r="N420" s="734"/>
      <c r="O420" s="734"/>
      <c r="P420" s="734"/>
    </row>
    <row r="421" spans="2:16" x14ac:dyDescent="0.3">
      <c r="B421" s="39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2:16" x14ac:dyDescent="0.3">
      <c r="B422" s="17">
        <v>100</v>
      </c>
      <c r="C422" s="717" t="s">
        <v>22</v>
      </c>
      <c r="D422" s="718"/>
      <c r="E422" s="718"/>
      <c r="F422" s="718"/>
      <c r="G422" s="718"/>
      <c r="H422" s="718"/>
      <c r="I422" s="718"/>
      <c r="J422" s="717" t="s">
        <v>23</v>
      </c>
      <c r="K422" s="718"/>
      <c r="L422" s="718"/>
      <c r="M422" s="718"/>
      <c r="N422" s="718"/>
      <c r="O422" s="718"/>
      <c r="P422" s="718"/>
    </row>
    <row r="423" spans="2:16" x14ac:dyDescent="0.3">
      <c r="B423" s="261"/>
      <c r="C423" s="431">
        <v>2014</v>
      </c>
      <c r="D423" s="416">
        <v>2015</v>
      </c>
      <c r="E423" s="416">
        <v>2016</v>
      </c>
      <c r="F423" s="416">
        <v>2017</v>
      </c>
      <c r="G423" s="416">
        <v>2018</v>
      </c>
      <c r="H423" s="416">
        <v>2019</v>
      </c>
      <c r="I423" s="416">
        <v>2020</v>
      </c>
      <c r="J423" s="384">
        <v>2014</v>
      </c>
      <c r="K423" s="385">
        <v>2015</v>
      </c>
      <c r="L423" s="385">
        <v>2016</v>
      </c>
      <c r="M423" s="385">
        <v>2017</v>
      </c>
      <c r="N423" s="385">
        <v>2018</v>
      </c>
      <c r="O423" s="385">
        <v>2019</v>
      </c>
      <c r="P423" s="385">
        <v>2020</v>
      </c>
    </row>
    <row r="424" spans="2:16" x14ac:dyDescent="0.3">
      <c r="B424" s="32" t="s">
        <v>327</v>
      </c>
      <c r="C424" s="678">
        <f t="shared" ref="C424:C440" si="105">IF(ISNUMBER(C334/(C288*10)),C334/(C288*10),"nav")</f>
        <v>8.8738069428206678</v>
      </c>
      <c r="D424" s="679">
        <f t="shared" ref="D424:I424" si="106">IF(ISNUMBER(D334/(D288*10)),D334/(D288*10),"nav")</f>
        <v>9.2144828563279244</v>
      </c>
      <c r="E424" s="679">
        <f t="shared" si="106"/>
        <v>9.4364762959584922</v>
      </c>
      <c r="F424" s="679">
        <f t="shared" si="106"/>
        <v>10.535536952124792</v>
      </c>
      <c r="G424" s="679">
        <f t="shared" si="106"/>
        <v>11.96539962368484</v>
      </c>
      <c r="H424" s="679">
        <f t="shared" si="106"/>
        <v>13.671523031937134</v>
      </c>
      <c r="I424" s="679">
        <f t="shared" si="106"/>
        <v>20.688773997961622</v>
      </c>
      <c r="J424" s="678">
        <f t="shared" ref="J424:P431" si="107">IF(ISNUMBER(J334/(C288*10)),J334/(C288*10),"nav")</f>
        <v>3.088026323825928</v>
      </c>
      <c r="K424" s="679">
        <f t="shared" si="107"/>
        <v>3.0231116601109487</v>
      </c>
      <c r="L424" s="679">
        <f t="shared" si="107"/>
        <v>2.904363993016509</v>
      </c>
      <c r="M424" s="679">
        <f t="shared" si="107"/>
        <v>3.222225278499967</v>
      </c>
      <c r="N424" s="679">
        <f t="shared" si="107"/>
        <v>3.4843760435108746</v>
      </c>
      <c r="O424" s="679">
        <f t="shared" si="107"/>
        <v>3.4259627092350233</v>
      </c>
      <c r="P424" s="680">
        <f t="shared" si="107"/>
        <v>3.3722363336963657</v>
      </c>
    </row>
    <row r="425" spans="2:16" s="301" customFormat="1" x14ac:dyDescent="0.3">
      <c r="B425" s="31" t="s">
        <v>640</v>
      </c>
      <c r="C425" s="681">
        <f t="shared" si="105"/>
        <v>11.466572426448751</v>
      </c>
      <c r="D425" s="682">
        <f t="shared" ref="D425:I431" si="108">IF(ISNUMBER(D335/(D289*10)),D335/(D289*10),"nav")</f>
        <v>10.011371875840373</v>
      </c>
      <c r="E425" s="682">
        <f t="shared" si="108"/>
        <v>9.0435520243715057</v>
      </c>
      <c r="F425" s="682">
        <f t="shared" si="108"/>
        <v>9.7630813767984854</v>
      </c>
      <c r="G425" s="682">
        <f t="shared" si="108"/>
        <v>9.5827219392523961</v>
      </c>
      <c r="H425" s="682">
        <f t="shared" si="108"/>
        <v>9.7896576743730446</v>
      </c>
      <c r="I425" s="682">
        <f t="shared" si="108"/>
        <v>10.938167436622116</v>
      </c>
      <c r="J425" s="681">
        <f t="shared" si="107"/>
        <v>0.30380180815802865</v>
      </c>
      <c r="K425" s="682">
        <f t="shared" si="107"/>
        <v>0.40617796469010403</v>
      </c>
      <c r="L425" s="682">
        <f t="shared" si="107"/>
        <v>0.46391654100011531</v>
      </c>
      <c r="M425" s="682">
        <f t="shared" si="107"/>
        <v>0.42898316519654245</v>
      </c>
      <c r="N425" s="682">
        <f t="shared" si="107"/>
        <v>0.27064591383888897</v>
      </c>
      <c r="O425" s="682">
        <f t="shared" si="107"/>
        <v>0.1940420396371004</v>
      </c>
      <c r="P425" s="683">
        <f t="shared" si="107"/>
        <v>0.2470959017000674</v>
      </c>
    </row>
    <row r="426" spans="2:16" x14ac:dyDescent="0.3">
      <c r="B426" s="31" t="s">
        <v>328</v>
      </c>
      <c r="C426" s="681" t="str">
        <f t="shared" si="105"/>
        <v>nav</v>
      </c>
      <c r="D426" s="682" t="str">
        <f t="shared" si="108"/>
        <v>nav</v>
      </c>
      <c r="E426" s="682" t="str">
        <f t="shared" si="108"/>
        <v>nav</v>
      </c>
      <c r="F426" s="682" t="str">
        <f t="shared" si="108"/>
        <v>nav</v>
      </c>
      <c r="G426" s="682" t="str">
        <f t="shared" si="108"/>
        <v>nav</v>
      </c>
      <c r="H426" s="682" t="str">
        <f t="shared" si="108"/>
        <v>nav</v>
      </c>
      <c r="I426" s="682" t="str">
        <f t="shared" si="108"/>
        <v>nav</v>
      </c>
      <c r="J426" s="681" t="str">
        <f t="shared" si="107"/>
        <v>nav</v>
      </c>
      <c r="K426" s="682" t="str">
        <f t="shared" si="107"/>
        <v>nav</v>
      </c>
      <c r="L426" s="682" t="str">
        <f t="shared" si="107"/>
        <v>nav</v>
      </c>
      <c r="M426" s="682" t="str">
        <f t="shared" si="107"/>
        <v>nav</v>
      </c>
      <c r="N426" s="682" t="str">
        <f t="shared" si="107"/>
        <v>nav</v>
      </c>
      <c r="O426" s="682" t="str">
        <f t="shared" si="107"/>
        <v>nav</v>
      </c>
      <c r="P426" s="683" t="str">
        <f t="shared" si="107"/>
        <v>nav</v>
      </c>
    </row>
    <row r="427" spans="2:16" x14ac:dyDescent="0.3">
      <c r="B427" s="31" t="s">
        <v>329</v>
      </c>
      <c r="C427" s="681">
        <f t="shared" si="105"/>
        <v>35.99135752131258</v>
      </c>
      <c r="D427" s="682">
        <f t="shared" si="108"/>
        <v>35.441315871804747</v>
      </c>
      <c r="E427" s="682">
        <f t="shared" si="108"/>
        <v>34.325757363570865</v>
      </c>
      <c r="F427" s="682">
        <f t="shared" si="108"/>
        <v>33.809265496583578</v>
      </c>
      <c r="G427" s="682">
        <f t="shared" si="108"/>
        <v>31.432385060920932</v>
      </c>
      <c r="H427" s="682">
        <f t="shared" si="108"/>
        <v>28.705878713253277</v>
      </c>
      <c r="I427" s="682">
        <f t="shared" si="108"/>
        <v>30.941395246263557</v>
      </c>
      <c r="J427" s="681">
        <f t="shared" si="107"/>
        <v>20.058079603232517</v>
      </c>
      <c r="K427" s="682">
        <f t="shared" si="107"/>
        <v>19.130598999650083</v>
      </c>
      <c r="L427" s="682">
        <f t="shared" si="107"/>
        <v>18.410635391614086</v>
      </c>
      <c r="M427" s="682">
        <f t="shared" si="107"/>
        <v>17.250686852190068</v>
      </c>
      <c r="N427" s="682">
        <f t="shared" si="107"/>
        <v>18.569621322851621</v>
      </c>
      <c r="O427" s="682">
        <f t="shared" si="107"/>
        <v>14.539711370043964</v>
      </c>
      <c r="P427" s="683">
        <f t="shared" si="107"/>
        <v>13.591293904394423</v>
      </c>
    </row>
    <row r="428" spans="2:16" x14ac:dyDescent="0.3">
      <c r="B428" s="31" t="s">
        <v>330</v>
      </c>
      <c r="C428" s="681">
        <f t="shared" si="105"/>
        <v>9.9290685237416056</v>
      </c>
      <c r="D428" s="682">
        <f t="shared" si="108"/>
        <v>9.8056765453520249</v>
      </c>
      <c r="E428" s="682">
        <f t="shared" si="108"/>
        <v>9.3331998235472593</v>
      </c>
      <c r="F428" s="682">
        <f t="shared" si="108"/>
        <v>8.7576524615211451</v>
      </c>
      <c r="G428" s="682">
        <f t="shared" si="108"/>
        <v>8.6512679225747622</v>
      </c>
      <c r="H428" s="682">
        <f t="shared" si="108"/>
        <v>8.7301227611015495</v>
      </c>
      <c r="I428" s="682">
        <f t="shared" si="108"/>
        <v>9.1412095527046304</v>
      </c>
      <c r="J428" s="681" t="str">
        <f t="shared" si="107"/>
        <v>nav</v>
      </c>
      <c r="K428" s="682" t="str">
        <f t="shared" si="107"/>
        <v>nav</v>
      </c>
      <c r="L428" s="682" t="str">
        <f t="shared" si="107"/>
        <v>nav</v>
      </c>
      <c r="M428" s="682" t="str">
        <f t="shared" si="107"/>
        <v>nav</v>
      </c>
      <c r="N428" s="682" t="str">
        <f t="shared" si="107"/>
        <v>nav</v>
      </c>
      <c r="O428" s="682" t="str">
        <f t="shared" si="107"/>
        <v>nav</v>
      </c>
      <c r="P428" s="683" t="str">
        <f t="shared" si="107"/>
        <v>nav</v>
      </c>
    </row>
    <row r="429" spans="2:16" x14ac:dyDescent="0.3">
      <c r="B429" s="31" t="s">
        <v>331</v>
      </c>
      <c r="C429" s="681">
        <f t="shared" si="105"/>
        <v>24.868341046467371</v>
      </c>
      <c r="D429" s="682">
        <f t="shared" si="108"/>
        <v>24.625195107146826</v>
      </c>
      <c r="E429" s="682">
        <f t="shared" si="108"/>
        <v>23.283238154531475</v>
      </c>
      <c r="F429" s="682">
        <f t="shared" si="108"/>
        <v>22.906014838240015</v>
      </c>
      <c r="G429" s="682">
        <f t="shared" si="108"/>
        <v>22.184003985100286</v>
      </c>
      <c r="H429" s="682">
        <f t="shared" si="108"/>
        <v>20.909785381997409</v>
      </c>
      <c r="I429" s="682">
        <f t="shared" si="108"/>
        <v>25.488411400463026</v>
      </c>
      <c r="J429" s="681">
        <f t="shared" si="107"/>
        <v>1.0867436495860932</v>
      </c>
      <c r="K429" s="682">
        <f t="shared" si="107"/>
        <v>1.0737169072896542</v>
      </c>
      <c r="L429" s="682">
        <f t="shared" si="107"/>
        <v>1.1719872563406286</v>
      </c>
      <c r="M429" s="682">
        <f t="shared" si="107"/>
        <v>1.347214156616402</v>
      </c>
      <c r="N429" s="682">
        <f t="shared" si="107"/>
        <v>1.7656587637282293</v>
      </c>
      <c r="O429" s="682">
        <f t="shared" si="107"/>
        <v>2.0368651712509158</v>
      </c>
      <c r="P429" s="683">
        <f t="shared" si="107"/>
        <v>1.523962736954807</v>
      </c>
    </row>
    <row r="430" spans="2:16" x14ac:dyDescent="0.3">
      <c r="B430" s="31" t="s">
        <v>332</v>
      </c>
      <c r="C430" s="681">
        <f t="shared" si="105"/>
        <v>7.5057604012218295</v>
      </c>
      <c r="D430" s="682">
        <f t="shared" si="108"/>
        <v>17.917901714146232</v>
      </c>
      <c r="E430" s="682">
        <f t="shared" si="108"/>
        <v>17.308736380058065</v>
      </c>
      <c r="F430" s="682">
        <f t="shared" si="108"/>
        <v>22.008089132179226</v>
      </c>
      <c r="G430" s="682">
        <f t="shared" si="108"/>
        <v>22.372176554163136</v>
      </c>
      <c r="H430" s="682">
        <f t="shared" si="108"/>
        <v>23.038004740500874</v>
      </c>
      <c r="I430" s="682">
        <f t="shared" si="108"/>
        <v>35.478426763145414</v>
      </c>
      <c r="J430" s="681">
        <f t="shared" si="107"/>
        <v>4.8037668237335085</v>
      </c>
      <c r="K430" s="682">
        <f t="shared" si="107"/>
        <v>10.568630398189526</v>
      </c>
      <c r="L430" s="682">
        <f t="shared" si="107"/>
        <v>10.472512321841533</v>
      </c>
      <c r="M430" s="682">
        <f t="shared" si="107"/>
        <v>6.1601545851785371</v>
      </c>
      <c r="N430" s="682">
        <f t="shared" si="107"/>
        <v>4.7470572707564358</v>
      </c>
      <c r="O430" s="682">
        <f t="shared" si="107"/>
        <v>2.3599693203135463</v>
      </c>
      <c r="P430" s="683">
        <f t="shared" si="107"/>
        <v>3.0238992276875982</v>
      </c>
    </row>
    <row r="431" spans="2:16" x14ac:dyDescent="0.3">
      <c r="B431" s="31" t="s">
        <v>477</v>
      </c>
      <c r="C431" s="681" t="str">
        <f t="shared" si="105"/>
        <v>nav</v>
      </c>
      <c r="D431" s="682">
        <f t="shared" si="108"/>
        <v>40.559853663781141</v>
      </c>
      <c r="E431" s="682">
        <f t="shared" si="108"/>
        <v>41.109033316823798</v>
      </c>
      <c r="F431" s="682">
        <f t="shared" si="108"/>
        <v>39.549720552237055</v>
      </c>
      <c r="G431" s="682">
        <f t="shared" si="108"/>
        <v>39.188857432443172</v>
      </c>
      <c r="H431" s="682">
        <f t="shared" si="108"/>
        <v>39.659691293680446</v>
      </c>
      <c r="I431" s="682">
        <f t="shared" si="108"/>
        <v>37.392056389511048</v>
      </c>
      <c r="J431" s="681" t="str">
        <f t="shared" si="107"/>
        <v>nav</v>
      </c>
      <c r="K431" s="682" t="str">
        <f t="shared" si="107"/>
        <v>nav</v>
      </c>
      <c r="L431" s="682" t="str">
        <f t="shared" si="107"/>
        <v>nav</v>
      </c>
      <c r="M431" s="682" t="str">
        <f t="shared" si="107"/>
        <v>nav</v>
      </c>
      <c r="N431" s="682" t="str">
        <f t="shared" si="107"/>
        <v>nav</v>
      </c>
      <c r="O431" s="682" t="str">
        <f t="shared" si="107"/>
        <v>nav</v>
      </c>
      <c r="P431" s="683" t="str">
        <f t="shared" si="107"/>
        <v>nav</v>
      </c>
    </row>
    <row r="432" spans="2:16" s="301" customFormat="1" x14ac:dyDescent="0.3">
      <c r="B432" s="31" t="s">
        <v>727</v>
      </c>
      <c r="C432" s="681">
        <f t="shared" si="105"/>
        <v>91.811417079134898</v>
      </c>
      <c r="D432" s="682">
        <f t="shared" ref="D432:I432" si="109">IF(ISNUMBER(D342/(D296*10)),D342/(D296*10),"nav")</f>
        <v>17.32449339120372</v>
      </c>
      <c r="E432" s="682">
        <f t="shared" si="109"/>
        <v>17.989972513171249</v>
      </c>
      <c r="F432" s="682">
        <f t="shared" si="109"/>
        <v>16.341112659266376</v>
      </c>
      <c r="G432" s="682">
        <f t="shared" si="109"/>
        <v>14.319056686338104</v>
      </c>
      <c r="H432" s="682">
        <f t="shared" si="109"/>
        <v>13.878080842697461</v>
      </c>
      <c r="I432" s="682">
        <f t="shared" si="109"/>
        <v>15.990745957631429</v>
      </c>
      <c r="J432" s="681">
        <f t="shared" ref="J432:J440" si="110">IF(ISNUMBER(J342/(C296*10)),J342/(C296*10),"nav")</f>
        <v>8.1885829208651035</v>
      </c>
      <c r="K432" s="682">
        <f t="shared" ref="K432:P432" si="111">IF(ISNUMBER(K342/(D296*10)),K342/(D296*10),"nav")</f>
        <v>2.1248581490722627</v>
      </c>
      <c r="L432" s="682">
        <f t="shared" si="111"/>
        <v>2.000074225588325</v>
      </c>
      <c r="M432" s="682">
        <f t="shared" si="111"/>
        <v>1.7285646375009764</v>
      </c>
      <c r="N432" s="682">
        <f t="shared" si="111"/>
        <v>1.5810342721929542</v>
      </c>
      <c r="O432" s="682">
        <f t="shared" si="111"/>
        <v>1.5388685469772974</v>
      </c>
      <c r="P432" s="683">
        <f t="shared" si="111"/>
        <v>1.6993507566590136</v>
      </c>
    </row>
    <row r="433" spans="2:16" x14ac:dyDescent="0.3">
      <c r="B433" s="31" t="s">
        <v>333</v>
      </c>
      <c r="C433" s="681" t="str">
        <f t="shared" si="105"/>
        <v>nav</v>
      </c>
      <c r="D433" s="682">
        <f t="shared" ref="D433:I440" si="112">IF(ISNUMBER(D343/(D297*10)),D343/(D297*10),"nav")</f>
        <v>18.7998042109962</v>
      </c>
      <c r="E433" s="682">
        <f t="shared" si="112"/>
        <v>20.333248205961731</v>
      </c>
      <c r="F433" s="682">
        <f t="shared" si="112"/>
        <v>17.809033089208565</v>
      </c>
      <c r="G433" s="682">
        <f t="shared" si="112"/>
        <v>18.063930659376442</v>
      </c>
      <c r="H433" s="682">
        <f t="shared" si="112"/>
        <v>23.823122857658586</v>
      </c>
      <c r="I433" s="682">
        <f t="shared" si="112"/>
        <v>29.828175010545039</v>
      </c>
      <c r="J433" s="681" t="str">
        <f t="shared" si="110"/>
        <v>nav</v>
      </c>
      <c r="K433" s="682" t="str">
        <f t="shared" ref="K433:P440" si="113">IF(ISNUMBER(K343/(D297*10)),K343/(D297*10),"nav")</f>
        <v>nav</v>
      </c>
      <c r="L433" s="682" t="str">
        <f t="shared" si="113"/>
        <v>nav</v>
      </c>
      <c r="M433" s="682" t="str">
        <f t="shared" si="113"/>
        <v>nav</v>
      </c>
      <c r="N433" s="682" t="str">
        <f t="shared" si="113"/>
        <v>nav</v>
      </c>
      <c r="O433" s="682" t="str">
        <f t="shared" si="113"/>
        <v>nav</v>
      </c>
      <c r="P433" s="683" t="str">
        <f t="shared" si="113"/>
        <v>nav</v>
      </c>
    </row>
    <row r="434" spans="2:16" x14ac:dyDescent="0.3">
      <c r="B434" s="31" t="s">
        <v>334</v>
      </c>
      <c r="C434" s="681">
        <f t="shared" si="105"/>
        <v>0.34812923451323613</v>
      </c>
      <c r="D434" s="682">
        <f t="shared" si="112"/>
        <v>0.37499516073310979</v>
      </c>
      <c r="E434" s="682">
        <f t="shared" si="112"/>
        <v>0.43624196555723493</v>
      </c>
      <c r="F434" s="682">
        <f t="shared" si="112"/>
        <v>0.50990657950872909</v>
      </c>
      <c r="G434" s="682">
        <f t="shared" si="112"/>
        <v>0.66438173846535253</v>
      </c>
      <c r="H434" s="682">
        <f t="shared" si="112"/>
        <v>0.69983332161930079</v>
      </c>
      <c r="I434" s="682">
        <f t="shared" si="112"/>
        <v>0.83013407783301663</v>
      </c>
      <c r="J434" s="681" t="str">
        <f t="shared" si="110"/>
        <v>nav</v>
      </c>
      <c r="K434" s="682" t="str">
        <f t="shared" si="113"/>
        <v>nav</v>
      </c>
      <c r="L434" s="682" t="str">
        <f t="shared" si="113"/>
        <v>nav</v>
      </c>
      <c r="M434" s="682" t="str">
        <f t="shared" si="113"/>
        <v>nav</v>
      </c>
      <c r="N434" s="682" t="str">
        <f t="shared" si="113"/>
        <v>nav</v>
      </c>
      <c r="O434" s="682" t="str">
        <f t="shared" si="113"/>
        <v>nav</v>
      </c>
      <c r="P434" s="683" t="str">
        <f t="shared" si="113"/>
        <v>nav</v>
      </c>
    </row>
    <row r="435" spans="2:16" x14ac:dyDescent="0.3">
      <c r="B435" s="31" t="s">
        <v>335</v>
      </c>
      <c r="C435" s="681">
        <f t="shared" si="105"/>
        <v>24.560040954281085</v>
      </c>
      <c r="D435" s="682">
        <f t="shared" si="112"/>
        <v>29.174769025104162</v>
      </c>
      <c r="E435" s="682">
        <f t="shared" si="112"/>
        <v>33.537739335049856</v>
      </c>
      <c r="F435" s="682">
        <f t="shared" si="112"/>
        <v>40.384958190871664</v>
      </c>
      <c r="G435" s="682">
        <f t="shared" si="112"/>
        <v>50.9662971228909</v>
      </c>
      <c r="H435" s="682">
        <f t="shared" si="112"/>
        <v>58.637021150634745</v>
      </c>
      <c r="I435" s="682">
        <f t="shared" si="112"/>
        <v>79.995790814875491</v>
      </c>
      <c r="J435" s="681" t="s">
        <v>12</v>
      </c>
      <c r="K435" s="682" t="s">
        <v>12</v>
      </c>
      <c r="L435" s="682" t="s">
        <v>12</v>
      </c>
      <c r="M435" s="682" t="s">
        <v>12</v>
      </c>
      <c r="N435" s="682" t="s">
        <v>12</v>
      </c>
      <c r="O435" s="682" t="s">
        <v>12</v>
      </c>
      <c r="P435" s="683" t="s">
        <v>12</v>
      </c>
    </row>
    <row r="436" spans="2:16" x14ac:dyDescent="0.3">
      <c r="B436" s="31" t="s">
        <v>336</v>
      </c>
      <c r="C436" s="681">
        <f t="shared" si="105"/>
        <v>1.7953151080345278</v>
      </c>
      <c r="D436" s="682">
        <f t="shared" si="112"/>
        <v>2.0158981112195877</v>
      </c>
      <c r="E436" s="682">
        <f t="shared" si="112"/>
        <v>2.3693266584681103</v>
      </c>
      <c r="F436" s="682">
        <f t="shared" si="112"/>
        <v>2.7088270537431911</v>
      </c>
      <c r="G436" s="682">
        <f t="shared" si="112"/>
        <v>3.0377922868769338</v>
      </c>
      <c r="H436" s="682">
        <f t="shared" si="112"/>
        <v>3.5315958972396841</v>
      </c>
      <c r="I436" s="682">
        <f t="shared" si="112"/>
        <v>5.2802253474759215</v>
      </c>
      <c r="J436" s="681">
        <f t="shared" si="110"/>
        <v>0.45879055842466515</v>
      </c>
      <c r="K436" s="682">
        <f t="shared" si="113"/>
        <v>0.4276287050292274</v>
      </c>
      <c r="L436" s="682">
        <f t="shared" si="113"/>
        <v>0.44036369880590825</v>
      </c>
      <c r="M436" s="682">
        <f t="shared" si="113"/>
        <v>0.42953249573687458</v>
      </c>
      <c r="N436" s="682">
        <f t="shared" si="113"/>
        <v>0.40384107416366988</v>
      </c>
      <c r="O436" s="682">
        <f t="shared" si="113"/>
        <v>0.41895546744920453</v>
      </c>
      <c r="P436" s="683">
        <f t="shared" si="113"/>
        <v>0.4515801664727892</v>
      </c>
    </row>
    <row r="437" spans="2:16" x14ac:dyDescent="0.3">
      <c r="B437" s="31" t="s">
        <v>337</v>
      </c>
      <c r="C437" s="681">
        <f t="shared" si="105"/>
        <v>23.221305334151872</v>
      </c>
      <c r="D437" s="682">
        <f t="shared" si="112"/>
        <v>22.826225194815738</v>
      </c>
      <c r="E437" s="682">
        <f t="shared" si="112"/>
        <v>22.652641100398537</v>
      </c>
      <c r="F437" s="682">
        <f t="shared" si="112"/>
        <v>21.882116248460129</v>
      </c>
      <c r="G437" s="682">
        <f t="shared" si="112"/>
        <v>19.955414506931636</v>
      </c>
      <c r="H437" s="682">
        <f t="shared" si="112"/>
        <v>21.982248482981763</v>
      </c>
      <c r="I437" s="682">
        <f t="shared" si="112"/>
        <v>24.99933494247129</v>
      </c>
      <c r="J437" s="681">
        <f t="shared" si="110"/>
        <v>4.4004971227644356</v>
      </c>
      <c r="K437" s="682">
        <f t="shared" si="113"/>
        <v>3.6273433979634531</v>
      </c>
      <c r="L437" s="682">
        <f t="shared" si="113"/>
        <v>3.0832007046622536</v>
      </c>
      <c r="M437" s="682">
        <f t="shared" si="113"/>
        <v>3.0675721180244166</v>
      </c>
      <c r="N437" s="682">
        <f t="shared" si="113"/>
        <v>5.9696914187821903</v>
      </c>
      <c r="O437" s="682">
        <f t="shared" si="113"/>
        <v>5.9825624935739503</v>
      </c>
      <c r="P437" s="683">
        <f t="shared" si="113"/>
        <v>5.359751260090162</v>
      </c>
    </row>
    <row r="438" spans="2:16" x14ac:dyDescent="0.3">
      <c r="B438" s="31" t="s">
        <v>338</v>
      </c>
      <c r="C438" s="681">
        <f t="shared" si="105"/>
        <v>4.0615155846572604</v>
      </c>
      <c r="D438" s="682">
        <f t="shared" si="112"/>
        <v>27.828091252170424</v>
      </c>
      <c r="E438" s="682">
        <f t="shared" si="112"/>
        <v>28.819846030194022</v>
      </c>
      <c r="F438" s="682">
        <f t="shared" si="112"/>
        <v>32.381181536889684</v>
      </c>
      <c r="G438" s="682">
        <f t="shared" si="112"/>
        <v>32.814483647087982</v>
      </c>
      <c r="H438" s="682">
        <f t="shared" si="112"/>
        <v>35.47418968981124</v>
      </c>
      <c r="I438" s="682">
        <f t="shared" si="112"/>
        <v>46.618278853686192</v>
      </c>
      <c r="J438" s="681" t="str">
        <f t="shared" si="110"/>
        <v>nav</v>
      </c>
      <c r="K438" s="682" t="str">
        <f t="shared" si="113"/>
        <v>nav</v>
      </c>
      <c r="L438" s="682" t="str">
        <f t="shared" si="113"/>
        <v>nav</v>
      </c>
      <c r="M438" s="682" t="str">
        <f t="shared" si="113"/>
        <v>nav</v>
      </c>
      <c r="N438" s="682" t="str">
        <f t="shared" si="113"/>
        <v>nav</v>
      </c>
      <c r="O438" s="682" t="str">
        <f t="shared" si="113"/>
        <v>nav</v>
      </c>
      <c r="P438" s="683" t="str">
        <f t="shared" si="113"/>
        <v>nav</v>
      </c>
    </row>
    <row r="439" spans="2:16" x14ac:dyDescent="0.3">
      <c r="B439" s="31" t="s">
        <v>339</v>
      </c>
      <c r="C439" s="681">
        <f t="shared" si="105"/>
        <v>40.951606710930164</v>
      </c>
      <c r="D439" s="682">
        <f t="shared" si="112"/>
        <v>40.994577463316602</v>
      </c>
      <c r="E439" s="682">
        <f t="shared" si="112"/>
        <v>33.427371464497718</v>
      </c>
      <c r="F439" s="682">
        <f t="shared" si="112"/>
        <v>35.316622780633729</v>
      </c>
      <c r="G439" s="682">
        <f t="shared" si="112"/>
        <v>36.282585735505137</v>
      </c>
      <c r="H439" s="682">
        <f t="shared" si="112"/>
        <v>38.539747154498258</v>
      </c>
      <c r="I439" s="682">
        <f t="shared" si="112"/>
        <v>55.449987204646703</v>
      </c>
      <c r="J439" s="681">
        <f t="shared" si="110"/>
        <v>5.285203876284764</v>
      </c>
      <c r="K439" s="682">
        <f t="shared" si="113"/>
        <v>4.6392246439461919</v>
      </c>
      <c r="L439" s="682">
        <f t="shared" si="113"/>
        <v>4.3572308121233352</v>
      </c>
      <c r="M439" s="682">
        <f t="shared" si="113"/>
        <v>3.0131146791153767</v>
      </c>
      <c r="N439" s="682">
        <f t="shared" si="113"/>
        <v>2.490145382760065</v>
      </c>
      <c r="O439" s="682">
        <f t="shared" si="113"/>
        <v>5.2850850250493746</v>
      </c>
      <c r="P439" s="683">
        <f t="shared" si="113"/>
        <v>4.3687135294622932</v>
      </c>
    </row>
    <row r="440" spans="2:16" x14ac:dyDescent="0.3">
      <c r="B440" s="33" t="s">
        <v>340</v>
      </c>
      <c r="C440" s="684">
        <f t="shared" si="105"/>
        <v>9.4535999499573737</v>
      </c>
      <c r="D440" s="685">
        <f t="shared" si="112"/>
        <v>9.502248412742345</v>
      </c>
      <c r="E440" s="685">
        <f t="shared" si="112"/>
        <v>9.1945577981059081</v>
      </c>
      <c r="F440" s="685">
        <f t="shared" si="112"/>
        <v>9.7085311096510409</v>
      </c>
      <c r="G440" s="685">
        <f t="shared" si="112"/>
        <v>10.525780366574486</v>
      </c>
      <c r="H440" s="685">
        <f t="shared" si="112"/>
        <v>11.14689661359319</v>
      </c>
      <c r="I440" s="685">
        <f t="shared" si="112"/>
        <v>14.236671356556446</v>
      </c>
      <c r="J440" s="684">
        <f t="shared" si="110"/>
        <v>0.28085171008016241</v>
      </c>
      <c r="K440" s="685">
        <f t="shared" si="113"/>
        <v>0.29837859729514954</v>
      </c>
      <c r="L440" s="685">
        <f t="shared" si="113"/>
        <v>0.31192127469941916</v>
      </c>
      <c r="M440" s="685">
        <f t="shared" si="113"/>
        <v>0.3383468243177562</v>
      </c>
      <c r="N440" s="685">
        <f t="shared" si="113"/>
        <v>0.34985232497299018</v>
      </c>
      <c r="O440" s="685">
        <f t="shared" si="113"/>
        <v>0.35600498696283633</v>
      </c>
      <c r="P440" s="686">
        <f t="shared" si="113"/>
        <v>0.4153616676023148</v>
      </c>
    </row>
    <row r="441" spans="2:16" x14ac:dyDescent="0.3">
      <c r="B441" s="261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2:16" x14ac:dyDescent="0.3">
      <c r="B442" s="722" t="s">
        <v>351</v>
      </c>
      <c r="C442" s="722"/>
      <c r="D442" s="722"/>
      <c r="E442" s="722"/>
      <c r="F442" s="722"/>
      <c r="G442" s="722"/>
      <c r="H442" s="722"/>
      <c r="I442" s="722"/>
      <c r="J442" s="722"/>
      <c r="K442" s="722"/>
      <c r="L442" s="722"/>
      <c r="M442" s="722"/>
      <c r="N442" s="722"/>
      <c r="O442" s="722"/>
      <c r="P442" s="722"/>
    </row>
    <row r="443" spans="2:16" x14ac:dyDescent="0.3">
      <c r="B443" s="12"/>
      <c r="C443" s="13"/>
      <c r="D443" s="13"/>
      <c r="E443" s="13"/>
      <c r="F443" s="13"/>
      <c r="G443" s="13"/>
      <c r="H443" s="13"/>
      <c r="I443" s="13"/>
      <c r="J443" s="14"/>
      <c r="K443" s="14"/>
      <c r="L443" s="14"/>
      <c r="M443" s="14"/>
      <c r="N443" s="14"/>
      <c r="O443" s="14"/>
      <c r="P443" s="14"/>
    </row>
    <row r="444" spans="2:16" x14ac:dyDescent="0.3">
      <c r="B444" s="7"/>
      <c r="C444" s="717" t="s">
        <v>25</v>
      </c>
      <c r="D444" s="718"/>
      <c r="E444" s="718"/>
      <c r="F444" s="718"/>
      <c r="G444" s="718"/>
      <c r="H444" s="718"/>
      <c r="I444" s="718"/>
      <c r="J444" s="717" t="s">
        <v>24</v>
      </c>
      <c r="K444" s="718"/>
      <c r="L444" s="718"/>
      <c r="M444" s="718"/>
      <c r="N444" s="718"/>
      <c r="O444" s="718"/>
      <c r="P444" s="718"/>
    </row>
    <row r="445" spans="2:16" x14ac:dyDescent="0.3">
      <c r="B445" s="261"/>
      <c r="C445" s="431">
        <v>2014</v>
      </c>
      <c r="D445" s="416">
        <v>2015</v>
      </c>
      <c r="E445" s="416">
        <v>2016</v>
      </c>
      <c r="F445" s="416">
        <v>2017</v>
      </c>
      <c r="G445" s="416">
        <v>2018</v>
      </c>
      <c r="H445" s="416">
        <v>2019</v>
      </c>
      <c r="I445" s="416">
        <v>2020</v>
      </c>
      <c r="J445" s="384">
        <v>2014</v>
      </c>
      <c r="K445" s="385">
        <v>2015</v>
      </c>
      <c r="L445" s="385">
        <v>2016</v>
      </c>
      <c r="M445" s="385">
        <v>2017</v>
      </c>
      <c r="N445" s="385">
        <v>2018</v>
      </c>
      <c r="O445" s="385">
        <v>2019</v>
      </c>
      <c r="P445" s="385">
        <v>2020</v>
      </c>
    </row>
    <row r="446" spans="2:16" x14ac:dyDescent="0.3">
      <c r="B446" s="32" t="s">
        <v>327</v>
      </c>
      <c r="C446" s="42">
        <f t="shared" ref="C446:I447" si="114">IF(ISNUMBER(C356/C288/10),C356/C288/10,"nav")</f>
        <v>6.5967291906939582</v>
      </c>
      <c r="D446" s="43">
        <f t="shared" si="114"/>
        <v>5.7532890692146559</v>
      </c>
      <c r="E446" s="43">
        <f t="shared" si="114"/>
        <v>4.7547811076229776</v>
      </c>
      <c r="F446" s="43">
        <f t="shared" si="114"/>
        <v>4.2614489439363172</v>
      </c>
      <c r="G446" s="43">
        <f t="shared" si="114"/>
        <v>3.6347315008051573</v>
      </c>
      <c r="H446" s="43">
        <f t="shared" si="114"/>
        <v>2.8290008606268424</v>
      </c>
      <c r="I446" s="43">
        <f t="shared" si="114"/>
        <v>1.771499035302887</v>
      </c>
      <c r="J446" s="42" t="str">
        <f t="shared" ref="J446:O446" si="115">IF(ISNUMBER(J356/C288/10),J356/C288/10,"nav")</f>
        <v>nav</v>
      </c>
      <c r="K446" s="43" t="str">
        <f t="shared" si="115"/>
        <v>nav</v>
      </c>
      <c r="L446" s="43">
        <f t="shared" si="115"/>
        <v>0.10750301825663089</v>
      </c>
      <c r="M446" s="43">
        <f t="shared" si="115"/>
        <v>1.0401008382681738</v>
      </c>
      <c r="N446" s="43">
        <f t="shared" si="115"/>
        <v>1.7017274573734908</v>
      </c>
      <c r="O446" s="43">
        <f t="shared" si="115"/>
        <v>3.4525549053103148</v>
      </c>
      <c r="P446" s="498">
        <f t="shared" ref="P446:P453" si="116">IF(ISNUMBER(P356/I288/10),P356/I288/10,"nav")</f>
        <v>8.4830706139938918</v>
      </c>
    </row>
    <row r="447" spans="2:16" s="301" customFormat="1" x14ac:dyDescent="0.3">
      <c r="B447" s="31" t="s">
        <v>640</v>
      </c>
      <c r="C447" s="34">
        <f t="shared" si="114"/>
        <v>38.919419099179265</v>
      </c>
      <c r="D447" s="35">
        <f t="shared" si="114"/>
        <v>29.811051435963815</v>
      </c>
      <c r="E447" s="35">
        <f t="shared" si="114"/>
        <v>35.270158658942151</v>
      </c>
      <c r="F447" s="35">
        <f t="shared" si="114"/>
        <v>25.936031883717373</v>
      </c>
      <c r="G447" s="35">
        <f t="shared" si="114"/>
        <v>21.390818301361584</v>
      </c>
      <c r="H447" s="35">
        <f t="shared" si="114"/>
        <v>20.939039707547987</v>
      </c>
      <c r="I447" s="35">
        <f t="shared" si="114"/>
        <v>16.809304928989945</v>
      </c>
      <c r="J447" s="34" t="str">
        <f t="shared" ref="J447:O453" si="117">IF(ISNUMBER(J357/C289/10),J357/C289/10,"nav")</f>
        <v>nav</v>
      </c>
      <c r="K447" s="35" t="str">
        <f t="shared" si="117"/>
        <v>nav</v>
      </c>
      <c r="L447" s="35" t="str">
        <f t="shared" si="117"/>
        <v>nav</v>
      </c>
      <c r="M447" s="35" t="str">
        <f t="shared" si="117"/>
        <v>nav</v>
      </c>
      <c r="N447" s="35" t="str">
        <f t="shared" si="117"/>
        <v>nav</v>
      </c>
      <c r="O447" s="35" t="str">
        <f t="shared" si="117"/>
        <v>nav</v>
      </c>
      <c r="P447" s="499" t="str">
        <f t="shared" si="116"/>
        <v>nav</v>
      </c>
    </row>
    <row r="448" spans="2:16" x14ac:dyDescent="0.3">
      <c r="B448" s="31" t="s">
        <v>328</v>
      </c>
      <c r="C448" s="34">
        <f t="shared" ref="C448:H448" si="118">IF(ISNUMBER(C358/C290/10),C358/C290/10,"nav")</f>
        <v>16.737272151999839</v>
      </c>
      <c r="D448" s="35">
        <f t="shared" si="118"/>
        <v>5.7145684048502456</v>
      </c>
      <c r="E448" s="35">
        <f t="shared" si="118"/>
        <v>8.0096850008883411</v>
      </c>
      <c r="F448" s="35">
        <f t="shared" si="118"/>
        <v>2.1280375517640255</v>
      </c>
      <c r="G448" s="35">
        <f t="shared" si="118"/>
        <v>5.612345654734475</v>
      </c>
      <c r="H448" s="35">
        <f t="shared" si="118"/>
        <v>5.3309696860300928</v>
      </c>
      <c r="I448" s="35">
        <f>IF(ISNUMBER(I358/I290/10),I358/I290/10,"nav")</f>
        <v>3.5675315542807988</v>
      </c>
      <c r="J448" s="34">
        <f t="shared" si="117"/>
        <v>9.8649135312796403</v>
      </c>
      <c r="K448" s="35">
        <f t="shared" si="117"/>
        <v>64.142213404610828</v>
      </c>
      <c r="L448" s="35">
        <f t="shared" si="117"/>
        <v>75.966507257753733</v>
      </c>
      <c r="M448" s="35">
        <f t="shared" si="117"/>
        <v>79.266368762818374</v>
      </c>
      <c r="N448" s="35">
        <f t="shared" si="117"/>
        <v>71.90617772383726</v>
      </c>
      <c r="O448" s="35">
        <f t="shared" si="117"/>
        <v>61.578316042701395</v>
      </c>
      <c r="P448" s="499">
        <f t="shared" si="116"/>
        <v>57.161917529587832</v>
      </c>
    </row>
    <row r="449" spans="2:16" x14ac:dyDescent="0.3">
      <c r="B449" s="31" t="s">
        <v>329</v>
      </c>
      <c r="C449" s="34">
        <f t="shared" ref="C449:I449" si="119">IF(ISNUMBER(C359/C291/10),C359/C291/10,"nav")</f>
        <v>4.2043722111421804</v>
      </c>
      <c r="D449" s="35">
        <f t="shared" si="119"/>
        <v>3.6649303695520219</v>
      </c>
      <c r="E449" s="35">
        <f t="shared" si="119"/>
        <v>2.9814217619957017</v>
      </c>
      <c r="F449" s="35">
        <f t="shared" si="119"/>
        <v>2.3528931396940331</v>
      </c>
      <c r="G449" s="35">
        <f t="shared" si="119"/>
        <v>1.828166329325839</v>
      </c>
      <c r="H449" s="35">
        <f t="shared" si="119"/>
        <v>1.3310221754964986</v>
      </c>
      <c r="I449" s="35">
        <f t="shared" si="119"/>
        <v>0.84990547815531947</v>
      </c>
      <c r="J449" s="34">
        <f t="shared" si="117"/>
        <v>0.10025410329484644</v>
      </c>
      <c r="K449" s="35">
        <f t="shared" si="117"/>
        <v>8.5894388078312317E-2</v>
      </c>
      <c r="L449" s="35">
        <f t="shared" si="117"/>
        <v>8.0741266012762936E-2</v>
      </c>
      <c r="M449" s="35">
        <f t="shared" si="117"/>
        <v>9.1367840874975875E-2</v>
      </c>
      <c r="N449" s="35">
        <f t="shared" si="117"/>
        <v>0.26576805287536232</v>
      </c>
      <c r="O449" s="35">
        <f t="shared" si="117"/>
        <v>4.8456149540298572</v>
      </c>
      <c r="P449" s="499">
        <f t="shared" si="116"/>
        <v>6.5484072957468582</v>
      </c>
    </row>
    <row r="450" spans="2:16" x14ac:dyDescent="0.3">
      <c r="B450" s="31" t="s">
        <v>330</v>
      </c>
      <c r="C450" s="34">
        <f t="shared" ref="C450:I450" si="120">IF(ISNUMBER(C360/C292/10),C360/C292/10,"nav")</f>
        <v>17.768592568221145</v>
      </c>
      <c r="D450" s="35">
        <f t="shared" si="120"/>
        <v>13.705160919542175</v>
      </c>
      <c r="E450" s="35">
        <f t="shared" si="120"/>
        <v>10.795492644740083</v>
      </c>
      <c r="F450" s="35">
        <f t="shared" si="120"/>
        <v>8.1519082535857681</v>
      </c>
      <c r="G450" s="35">
        <f t="shared" si="120"/>
        <v>6.0406049884458168</v>
      </c>
      <c r="H450" s="35">
        <f t="shared" si="120"/>
        <v>4.3930626582733669</v>
      </c>
      <c r="I450" s="35">
        <f t="shared" si="120"/>
        <v>2.2686976941186914</v>
      </c>
      <c r="J450" s="34" t="str">
        <f t="shared" si="117"/>
        <v>nav</v>
      </c>
      <c r="K450" s="35" t="str">
        <f t="shared" si="117"/>
        <v>nav</v>
      </c>
      <c r="L450" s="35" t="str">
        <f t="shared" si="117"/>
        <v>nav</v>
      </c>
      <c r="M450" s="35" t="str">
        <f t="shared" si="117"/>
        <v>nav</v>
      </c>
      <c r="N450" s="35" t="str">
        <f t="shared" si="117"/>
        <v>nav</v>
      </c>
      <c r="O450" s="35" t="str">
        <f t="shared" si="117"/>
        <v>nav</v>
      </c>
      <c r="P450" s="499" t="str">
        <f t="shared" si="116"/>
        <v>nav</v>
      </c>
    </row>
    <row r="451" spans="2:16" x14ac:dyDescent="0.3">
      <c r="B451" s="31" t="s">
        <v>331</v>
      </c>
      <c r="C451" s="34">
        <f t="shared" ref="C451:I451" si="121">IF(ISNUMBER(C361/C293/10),C361/C293/10,"nav")</f>
        <v>4.2007845515371134</v>
      </c>
      <c r="D451" s="35">
        <f t="shared" si="121"/>
        <v>3.3834615228692231</v>
      </c>
      <c r="E451" s="35">
        <f t="shared" si="121"/>
        <v>2.6003207397209418</v>
      </c>
      <c r="F451" s="35">
        <f t="shared" si="121"/>
        <v>1.7542797103497207</v>
      </c>
      <c r="G451" s="35">
        <f t="shared" si="121"/>
        <v>1.3192454858893954</v>
      </c>
      <c r="H451" s="35">
        <f t="shared" si="121"/>
        <v>0.97675055451362824</v>
      </c>
      <c r="I451" s="35">
        <f t="shared" si="121"/>
        <v>0.545408065082017</v>
      </c>
      <c r="J451" s="34" t="str">
        <f t="shared" si="117"/>
        <v>nav</v>
      </c>
      <c r="K451" s="35" t="str">
        <f t="shared" si="117"/>
        <v>nav</v>
      </c>
      <c r="L451" s="35" t="str">
        <f t="shared" si="117"/>
        <v>nav</v>
      </c>
      <c r="M451" s="35" t="str">
        <f t="shared" si="117"/>
        <v>nav</v>
      </c>
      <c r="N451" s="35" t="str">
        <f t="shared" si="117"/>
        <v>nav</v>
      </c>
      <c r="O451" s="35" t="str">
        <f t="shared" si="117"/>
        <v>nav</v>
      </c>
      <c r="P451" s="499" t="str">
        <f t="shared" si="116"/>
        <v>nav</v>
      </c>
    </row>
    <row r="452" spans="2:16" x14ac:dyDescent="0.3">
      <c r="B452" s="31" t="s">
        <v>332</v>
      </c>
      <c r="C452" s="34">
        <f t="shared" ref="C452:I452" si="122">IF(ISNUMBER(C362/C294/10),C362/C294/10,"nav")</f>
        <v>4.4242425493961433</v>
      </c>
      <c r="D452" s="35">
        <f t="shared" si="122"/>
        <v>2.7624494628257903</v>
      </c>
      <c r="E452" s="35">
        <f t="shared" si="122"/>
        <v>2.2047514154752816</v>
      </c>
      <c r="F452" s="35">
        <f t="shared" si="122"/>
        <v>1.365495100710125</v>
      </c>
      <c r="G452" s="35">
        <f t="shared" si="122"/>
        <v>1.3126211272434349</v>
      </c>
      <c r="H452" s="35">
        <f t="shared" si="122"/>
        <v>0.88500625708649527</v>
      </c>
      <c r="I452" s="35">
        <f t="shared" si="122"/>
        <v>0.6927569036683261</v>
      </c>
      <c r="J452" s="34" t="str">
        <f t="shared" si="117"/>
        <v>nav</v>
      </c>
      <c r="K452" s="35" t="str">
        <f t="shared" si="117"/>
        <v>nav</v>
      </c>
      <c r="L452" s="35" t="str">
        <f t="shared" si="117"/>
        <v>nav</v>
      </c>
      <c r="M452" s="35" t="str">
        <f t="shared" si="117"/>
        <v>nav</v>
      </c>
      <c r="N452" s="35" t="str">
        <f t="shared" si="117"/>
        <v>nav</v>
      </c>
      <c r="O452" s="35" t="str">
        <f t="shared" si="117"/>
        <v>nav</v>
      </c>
      <c r="P452" s="499" t="str">
        <f t="shared" si="116"/>
        <v>nav</v>
      </c>
    </row>
    <row r="453" spans="2:16" x14ac:dyDescent="0.3">
      <c r="B453" s="31" t="s">
        <v>477</v>
      </c>
      <c r="C453" s="34" t="str">
        <f t="shared" ref="C453:I454" si="123">IF(ISNUMBER(C363/C295/10),C363/C295/10,"nav")</f>
        <v>nav</v>
      </c>
      <c r="D453" s="35">
        <f t="shared" si="123"/>
        <v>5.8218560514768916</v>
      </c>
      <c r="E453" s="35">
        <f t="shared" si="123"/>
        <v>5.1643241093291063</v>
      </c>
      <c r="F453" s="35">
        <f t="shared" si="123"/>
        <v>4.0366697885068286</v>
      </c>
      <c r="G453" s="35">
        <f t="shared" si="123"/>
        <v>3.4342362866030478</v>
      </c>
      <c r="H453" s="35">
        <f t="shared" si="123"/>
        <v>2.5814255694399226</v>
      </c>
      <c r="I453" s="35">
        <f t="shared" si="123"/>
        <v>1.2835858575117327</v>
      </c>
      <c r="J453" s="34" t="str">
        <f t="shared" si="117"/>
        <v>nav</v>
      </c>
      <c r="K453" s="35">
        <f t="shared" si="117"/>
        <v>1.3948244601739788</v>
      </c>
      <c r="L453" s="35">
        <f t="shared" si="117"/>
        <v>1.3891019732461987</v>
      </c>
      <c r="M453" s="35">
        <f t="shared" si="117"/>
        <v>1.1886565307633388</v>
      </c>
      <c r="N453" s="35">
        <f t="shared" si="117"/>
        <v>1.1616485025076235</v>
      </c>
      <c r="O453" s="35" t="str">
        <f t="shared" si="117"/>
        <v>nav</v>
      </c>
      <c r="P453" s="499">
        <f t="shared" si="116"/>
        <v>2.1931534346924844</v>
      </c>
    </row>
    <row r="454" spans="2:16" s="301" customFormat="1" x14ac:dyDescent="0.3">
      <c r="B454" s="31" t="s">
        <v>727</v>
      </c>
      <c r="C454" s="34" t="str">
        <f t="shared" si="123"/>
        <v>nav</v>
      </c>
      <c r="D454" s="35" t="str">
        <f t="shared" si="123"/>
        <v>nav</v>
      </c>
      <c r="E454" s="35" t="str">
        <f t="shared" si="123"/>
        <v>nav</v>
      </c>
      <c r="F454" s="35" t="str">
        <f t="shared" si="123"/>
        <v>nav</v>
      </c>
      <c r="G454" s="35" t="str">
        <f t="shared" si="123"/>
        <v>nav</v>
      </c>
      <c r="H454" s="35" t="str">
        <f t="shared" si="123"/>
        <v>nav</v>
      </c>
      <c r="I454" s="35" t="str">
        <f t="shared" si="123"/>
        <v>nav</v>
      </c>
      <c r="J454" s="34" t="str">
        <f t="shared" ref="J454:J462" si="124">IF(ISNUMBER(J364/C296/10),J364/C296/10,"nav")</f>
        <v>nav</v>
      </c>
      <c r="K454" s="35" t="str">
        <f t="shared" ref="K454:P454" si="125">IF(ISNUMBER(K364/D296/10),K364/D296/10,"nav")</f>
        <v>nav</v>
      </c>
      <c r="L454" s="35" t="str">
        <f t="shared" si="125"/>
        <v>nav</v>
      </c>
      <c r="M454" s="35" t="str">
        <f t="shared" si="125"/>
        <v>nav</v>
      </c>
      <c r="N454" s="35" t="str">
        <f t="shared" si="125"/>
        <v>nav</v>
      </c>
      <c r="O454" s="35" t="str">
        <f t="shared" si="125"/>
        <v>nav</v>
      </c>
      <c r="P454" s="499" t="str">
        <f t="shared" si="125"/>
        <v>nav</v>
      </c>
    </row>
    <row r="455" spans="2:16" x14ac:dyDescent="0.3">
      <c r="B455" s="31" t="s">
        <v>333</v>
      </c>
      <c r="C455" s="34" t="str">
        <f t="shared" ref="C455:I455" si="126">IF(ISNUMBER(C365/C297/10),C365/C297/10,"nav")</f>
        <v>nav</v>
      </c>
      <c r="D455" s="35">
        <f t="shared" si="126"/>
        <v>20.909845119101021</v>
      </c>
      <c r="E455" s="35">
        <f t="shared" si="126"/>
        <v>18.301137170391183</v>
      </c>
      <c r="F455" s="35">
        <f t="shared" si="126"/>
        <v>16.712249692111222</v>
      </c>
      <c r="G455" s="35">
        <f t="shared" si="126"/>
        <v>14.728773997260078</v>
      </c>
      <c r="H455" s="35">
        <f t="shared" si="126"/>
        <v>11.660415396800133</v>
      </c>
      <c r="I455" s="35">
        <f t="shared" si="126"/>
        <v>8.3822309988617079</v>
      </c>
      <c r="J455" s="34" t="str">
        <f t="shared" si="124"/>
        <v>nav</v>
      </c>
      <c r="K455" s="35" t="str">
        <f t="shared" ref="K455:P462" si="127">IF(ISNUMBER(K365/D297/10),K365/D297/10,"nav")</f>
        <v>nav</v>
      </c>
      <c r="L455" s="35" t="str">
        <f t="shared" si="127"/>
        <v>nav</v>
      </c>
      <c r="M455" s="35" t="str">
        <f t="shared" si="127"/>
        <v>nav</v>
      </c>
      <c r="N455" s="35" t="str">
        <f t="shared" si="127"/>
        <v>nav</v>
      </c>
      <c r="O455" s="35" t="str">
        <f t="shared" si="127"/>
        <v>nav</v>
      </c>
      <c r="P455" s="499" t="str">
        <f t="shared" si="127"/>
        <v>nav</v>
      </c>
    </row>
    <row r="456" spans="2:16" x14ac:dyDescent="0.3">
      <c r="B456" s="31" t="s">
        <v>334</v>
      </c>
      <c r="C456" s="34">
        <f t="shared" ref="C456:I456" si="128">IF(ISNUMBER(C366/C298/10),C366/C298/10,"nav")</f>
        <v>99.192606153832671</v>
      </c>
      <c r="D456" s="35">
        <f t="shared" si="128"/>
        <v>99.063615401763556</v>
      </c>
      <c r="E456" s="35">
        <f t="shared" si="128"/>
        <v>98.826449577521956</v>
      </c>
      <c r="F456" s="35">
        <f t="shared" si="128"/>
        <v>98.463925776918742</v>
      </c>
      <c r="G456" s="35">
        <f t="shared" si="128"/>
        <v>98.043915478517548</v>
      </c>
      <c r="H456" s="35">
        <f t="shared" si="128"/>
        <v>97.720633287277437</v>
      </c>
      <c r="I456" s="35">
        <f t="shared" si="128"/>
        <v>97.24880211026786</v>
      </c>
      <c r="J456" s="34" t="str">
        <f t="shared" si="124"/>
        <v>nav</v>
      </c>
      <c r="K456" s="35" t="str">
        <f t="shared" si="127"/>
        <v>nav</v>
      </c>
      <c r="L456" s="35" t="str">
        <f t="shared" si="127"/>
        <v>nav</v>
      </c>
      <c r="M456" s="35" t="str">
        <f t="shared" si="127"/>
        <v>nav</v>
      </c>
      <c r="N456" s="35" t="str">
        <f t="shared" si="127"/>
        <v>nav</v>
      </c>
      <c r="O456" s="35" t="str">
        <f t="shared" si="127"/>
        <v>nav</v>
      </c>
      <c r="P456" s="499" t="str">
        <f t="shared" si="127"/>
        <v>nav</v>
      </c>
    </row>
    <row r="457" spans="2:16" x14ac:dyDescent="0.3">
      <c r="B457" s="31" t="s">
        <v>335</v>
      </c>
      <c r="C457" s="34">
        <f t="shared" ref="C457:I457" si="129">IF(ISNUMBER(C367/C299/10),C367/C299/10,"nav")</f>
        <v>75.439959045718922</v>
      </c>
      <c r="D457" s="35">
        <f t="shared" si="129"/>
        <v>70.825230974895845</v>
      </c>
      <c r="E457" s="35">
        <f t="shared" si="129"/>
        <v>66.462260664950151</v>
      </c>
      <c r="F457" s="35">
        <f t="shared" si="129"/>
        <v>59.615041809128343</v>
      </c>
      <c r="G457" s="35">
        <f t="shared" si="129"/>
        <v>49.0337028771091</v>
      </c>
      <c r="H457" s="35">
        <f t="shared" si="129"/>
        <v>41.362978849365263</v>
      </c>
      <c r="I457" s="35">
        <f t="shared" si="129"/>
        <v>20.004209185124513</v>
      </c>
      <c r="J457" s="34" t="str">
        <f t="shared" si="124"/>
        <v>nav</v>
      </c>
      <c r="K457" s="35" t="str">
        <f t="shared" si="127"/>
        <v>nav</v>
      </c>
      <c r="L457" s="35" t="str">
        <f t="shared" si="127"/>
        <v>nav</v>
      </c>
      <c r="M457" s="35" t="str">
        <f t="shared" si="127"/>
        <v>nav</v>
      </c>
      <c r="N457" s="35" t="str">
        <f t="shared" si="127"/>
        <v>nav</v>
      </c>
      <c r="O457" s="35" t="str">
        <f t="shared" si="127"/>
        <v>nav</v>
      </c>
      <c r="P457" s="499" t="str">
        <f t="shared" si="127"/>
        <v>nav</v>
      </c>
    </row>
    <row r="458" spans="2:16" x14ac:dyDescent="0.3">
      <c r="B458" s="31" t="s">
        <v>336</v>
      </c>
      <c r="C458" s="34">
        <f t="shared" ref="C458:I458" si="130">IF(ISNUMBER(C368/C300/10),C368/C300/10,"nav")</f>
        <v>16.865114658618168</v>
      </c>
      <c r="D458" s="35">
        <f t="shared" si="130"/>
        <v>14.483855861063702</v>
      </c>
      <c r="E458" s="35">
        <f t="shared" si="130"/>
        <v>12.806469524907303</v>
      </c>
      <c r="F458" s="35">
        <f t="shared" si="130"/>
        <v>11.482415371212209</v>
      </c>
      <c r="G458" s="35">
        <f t="shared" si="130"/>
        <v>9.9205734153132141</v>
      </c>
      <c r="H458" s="35">
        <f t="shared" si="130"/>
        <v>9.0049422105355106</v>
      </c>
      <c r="I458" s="35">
        <f t="shared" si="130"/>
        <v>7.2229613132908099</v>
      </c>
      <c r="J458" s="34" t="str">
        <f t="shared" si="124"/>
        <v>nav</v>
      </c>
      <c r="K458" s="35" t="str">
        <f t="shared" si="127"/>
        <v>nav</v>
      </c>
      <c r="L458" s="35" t="str">
        <f t="shared" si="127"/>
        <v>nav</v>
      </c>
      <c r="M458" s="35" t="str">
        <f t="shared" si="127"/>
        <v>nav</v>
      </c>
      <c r="N458" s="35" t="str">
        <f t="shared" si="127"/>
        <v>nav</v>
      </c>
      <c r="O458" s="35" t="str">
        <f t="shared" si="127"/>
        <v>nav</v>
      </c>
      <c r="P458" s="499" t="str">
        <f t="shared" si="127"/>
        <v>nav</v>
      </c>
    </row>
    <row r="459" spans="2:16" x14ac:dyDescent="0.3">
      <c r="B459" s="31" t="s">
        <v>337</v>
      </c>
      <c r="C459" s="34">
        <f t="shared" ref="C459:I459" si="131">IF(ISNUMBER(C369/C301/10),C369/C301/10,"nav")</f>
        <v>13.249272511105559</v>
      </c>
      <c r="D459" s="35">
        <f t="shared" si="131"/>
        <v>11.594053550728006</v>
      </c>
      <c r="E459" s="35">
        <f t="shared" si="131"/>
        <v>10.249017855056454</v>
      </c>
      <c r="F459" s="35">
        <f t="shared" si="131"/>
        <v>8.6841307218935402</v>
      </c>
      <c r="G459" s="35">
        <f t="shared" si="131"/>
        <v>7.5797594931058727</v>
      </c>
      <c r="H459" s="35">
        <f t="shared" si="131"/>
        <v>6.1738520658188332</v>
      </c>
      <c r="I459" s="35">
        <f t="shared" si="131"/>
        <v>4.0625955936831506</v>
      </c>
      <c r="J459" s="34" t="str">
        <f t="shared" si="124"/>
        <v>nav</v>
      </c>
      <c r="K459" s="35" t="str">
        <f t="shared" si="127"/>
        <v>nav</v>
      </c>
      <c r="L459" s="35" t="str">
        <f t="shared" si="127"/>
        <v>nav</v>
      </c>
      <c r="M459" s="35" t="str">
        <f t="shared" si="127"/>
        <v>nav</v>
      </c>
      <c r="N459" s="35" t="str">
        <f t="shared" si="127"/>
        <v>nav</v>
      </c>
      <c r="O459" s="35" t="str">
        <f t="shared" si="127"/>
        <v>nav</v>
      </c>
      <c r="P459" s="499" t="str">
        <f t="shared" si="127"/>
        <v>nav</v>
      </c>
    </row>
    <row r="460" spans="2:16" x14ac:dyDescent="0.3">
      <c r="B460" s="31" t="s">
        <v>338</v>
      </c>
      <c r="C460" s="34">
        <f t="shared" ref="C460:I460" si="132">IF(ISNUMBER(C370/C302/10),C370/C302/10,"nav")</f>
        <v>33.509494377712862</v>
      </c>
      <c r="D460" s="35">
        <f t="shared" si="132"/>
        <v>27.198301741138938</v>
      </c>
      <c r="E460" s="35">
        <f t="shared" si="132"/>
        <v>23.313599078431576</v>
      </c>
      <c r="F460" s="35">
        <f t="shared" si="132"/>
        <v>18.975617296540804</v>
      </c>
      <c r="G460" s="35">
        <f t="shared" si="132"/>
        <v>15.228073869213919</v>
      </c>
      <c r="H460" s="35">
        <f t="shared" si="132"/>
        <v>11.607537752731147</v>
      </c>
      <c r="I460" s="35">
        <f t="shared" si="132"/>
        <v>6.66783664660817</v>
      </c>
      <c r="J460" s="34" t="str">
        <f t="shared" si="124"/>
        <v>nav</v>
      </c>
      <c r="K460" s="35">
        <f t="shared" si="127"/>
        <v>0.34488572274199353</v>
      </c>
      <c r="L460" s="35">
        <f t="shared" si="127"/>
        <v>0.59712675313944918</v>
      </c>
      <c r="M460" s="35">
        <f t="shared" si="127"/>
        <v>2.0154897821359645</v>
      </c>
      <c r="N460" s="35">
        <f t="shared" si="127"/>
        <v>2.3248744785029549</v>
      </c>
      <c r="O460" s="35">
        <f t="shared" si="127"/>
        <v>3.9944257231711546</v>
      </c>
      <c r="P460" s="499">
        <f t="shared" si="127"/>
        <v>12.060578136848537</v>
      </c>
    </row>
    <row r="461" spans="2:16" x14ac:dyDescent="0.3">
      <c r="B461" s="31" t="s">
        <v>339</v>
      </c>
      <c r="C461" s="34">
        <f t="shared" ref="C461:I461" si="133">IF(ISNUMBER(C371/C303/10),C371/C303/10,"nav")</f>
        <v>6.8085741056354276</v>
      </c>
      <c r="D461" s="35">
        <f t="shared" si="133"/>
        <v>5.5147215343793938</v>
      </c>
      <c r="E461" s="35">
        <f t="shared" si="133"/>
        <v>4.9040545158674638</v>
      </c>
      <c r="F461" s="35">
        <f t="shared" si="133"/>
        <v>3.8685467836553409</v>
      </c>
      <c r="G461" s="35">
        <f t="shared" si="133"/>
        <v>2.8935591389996196</v>
      </c>
      <c r="H461" s="35">
        <f t="shared" si="133"/>
        <v>1.9000157297559039</v>
      </c>
      <c r="I461" s="35">
        <f t="shared" si="133"/>
        <v>0.73573320539757892</v>
      </c>
      <c r="J461" s="34" t="str">
        <f t="shared" si="124"/>
        <v>nav</v>
      </c>
      <c r="K461" s="35" t="str">
        <f t="shared" si="127"/>
        <v>nav</v>
      </c>
      <c r="L461" s="35" t="str">
        <f t="shared" si="127"/>
        <v>nav</v>
      </c>
      <c r="M461" s="35" t="str">
        <f t="shared" si="127"/>
        <v>nav</v>
      </c>
      <c r="N461" s="35" t="str">
        <f t="shared" si="127"/>
        <v>nav</v>
      </c>
      <c r="O461" s="35" t="str">
        <f t="shared" si="127"/>
        <v>nav</v>
      </c>
      <c r="P461" s="499" t="str">
        <f t="shared" si="127"/>
        <v>nav</v>
      </c>
    </row>
    <row r="462" spans="2:16" x14ac:dyDescent="0.3">
      <c r="B462" s="33" t="s">
        <v>340</v>
      </c>
      <c r="C462" s="36">
        <f t="shared" ref="C462:I462" si="134">IF(ISNUMBER(C372/C304/10),C372/C304/10,"nav")</f>
        <v>20.737071503136541</v>
      </c>
      <c r="D462" s="37">
        <f t="shared" si="134"/>
        <v>19.132230315210915</v>
      </c>
      <c r="E462" s="37">
        <f t="shared" si="134"/>
        <v>16.925540422980532</v>
      </c>
      <c r="F462" s="37">
        <f t="shared" si="134"/>
        <v>15.903582610842989</v>
      </c>
      <c r="G462" s="37">
        <f t="shared" si="134"/>
        <v>14.19911615635041</v>
      </c>
      <c r="H462" s="37">
        <f t="shared" si="134"/>
        <v>12.592701568210838</v>
      </c>
      <c r="I462" s="37">
        <f t="shared" si="134"/>
        <v>9.9400762193961931</v>
      </c>
      <c r="J462" s="36">
        <f t="shared" si="124"/>
        <v>5.5557063476427571</v>
      </c>
      <c r="K462" s="37">
        <f t="shared" si="127"/>
        <v>5.7081803091159724</v>
      </c>
      <c r="L462" s="37">
        <f t="shared" si="127"/>
        <v>5.7877342755427064</v>
      </c>
      <c r="M462" s="37">
        <f t="shared" si="127"/>
        <v>5.6884951213322958</v>
      </c>
      <c r="N462" s="37">
        <f t="shared" si="127"/>
        <v>6.0923587248599755</v>
      </c>
      <c r="O462" s="37">
        <f t="shared" si="127"/>
        <v>6.7256439222894455</v>
      </c>
      <c r="P462" s="500">
        <f t="shared" si="127"/>
        <v>6.6216664987644949</v>
      </c>
    </row>
    <row r="463" spans="2:16" x14ac:dyDescent="0.3">
      <c r="B463" s="261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2:16" x14ac:dyDescent="0.3">
      <c r="B464" s="722" t="s">
        <v>351</v>
      </c>
      <c r="C464" s="722"/>
      <c r="D464" s="722"/>
      <c r="E464" s="722"/>
      <c r="F464" s="722"/>
      <c r="G464" s="722"/>
      <c r="H464" s="722"/>
      <c r="I464" s="722"/>
      <c r="J464" s="722"/>
      <c r="K464" s="722"/>
      <c r="L464" s="722"/>
      <c r="M464" s="722"/>
      <c r="N464" s="722"/>
      <c r="O464" s="722"/>
      <c r="P464" s="722"/>
    </row>
    <row r="465" spans="2:16" x14ac:dyDescent="0.3">
      <c r="B465" s="12"/>
      <c r="C465" s="13"/>
      <c r="D465" s="13"/>
      <c r="E465" s="13"/>
      <c r="F465" s="13"/>
      <c r="G465" s="13"/>
      <c r="H465" s="13"/>
      <c r="I465" s="13"/>
      <c r="J465" s="14"/>
      <c r="K465" s="14"/>
      <c r="L465" s="14"/>
      <c r="M465" s="14"/>
      <c r="N465" s="14"/>
      <c r="O465" s="14"/>
      <c r="P465" s="14"/>
    </row>
    <row r="466" spans="2:16" x14ac:dyDescent="0.3">
      <c r="B466" s="7"/>
      <c r="C466" s="717" t="s">
        <v>352</v>
      </c>
      <c r="D466" s="718"/>
      <c r="E466" s="718"/>
      <c r="F466" s="718"/>
      <c r="G466" s="718"/>
      <c r="H466" s="718"/>
      <c r="I466" s="718"/>
      <c r="J466" s="735" t="s">
        <v>353</v>
      </c>
      <c r="K466" s="736"/>
      <c r="L466" s="736"/>
      <c r="M466" s="736"/>
      <c r="N466" s="736"/>
      <c r="O466" s="736"/>
      <c r="P466" s="736"/>
    </row>
    <row r="467" spans="2:16" x14ac:dyDescent="0.3">
      <c r="B467" s="261"/>
      <c r="C467" s="431">
        <v>2014</v>
      </c>
      <c r="D467" s="416">
        <v>2015</v>
      </c>
      <c r="E467" s="416">
        <v>2016</v>
      </c>
      <c r="F467" s="416">
        <v>2017</v>
      </c>
      <c r="G467" s="416">
        <v>2018</v>
      </c>
      <c r="H467" s="416">
        <v>2019</v>
      </c>
      <c r="I467" s="416">
        <v>2020</v>
      </c>
      <c r="J467" s="384">
        <v>2014</v>
      </c>
      <c r="K467" s="385">
        <v>2015</v>
      </c>
      <c r="L467" s="385">
        <v>2016</v>
      </c>
      <c r="M467" s="385">
        <v>2017</v>
      </c>
      <c r="N467" s="385">
        <v>2018</v>
      </c>
      <c r="O467" s="385">
        <v>2019</v>
      </c>
      <c r="P467" s="385">
        <v>2020</v>
      </c>
    </row>
    <row r="468" spans="2:16" x14ac:dyDescent="0.3">
      <c r="B468" s="32" t="s">
        <v>327</v>
      </c>
      <c r="C468" s="42">
        <f t="shared" ref="C468:H468" si="135">IF(ISNUMBER(C378/C288/10),C378/C288/10,"nav")</f>
        <v>81.441437542659443</v>
      </c>
      <c r="D468" s="43">
        <f t="shared" si="135"/>
        <v>82.009116414346465</v>
      </c>
      <c r="E468" s="43">
        <f t="shared" si="135"/>
        <v>82.796875585145386</v>
      </c>
      <c r="F468" s="43">
        <f t="shared" si="135"/>
        <v>80.940579332081867</v>
      </c>
      <c r="G468" s="43">
        <f t="shared" si="135"/>
        <v>79.213484491772476</v>
      </c>
      <c r="H468" s="43">
        <f t="shared" si="135"/>
        <v>76.606686100019616</v>
      </c>
      <c r="I468" s="43">
        <f>IF(ISNUMBER(I378/I288/10),I378/I288/10,"nav")</f>
        <v>65.548009116843218</v>
      </c>
      <c r="J468" s="22">
        <f t="shared" ref="J468:O468" si="136">IF(ISNUMBER(J378/C288/10),J378/C288/10,"nav")</f>
        <v>37.243544498269195</v>
      </c>
      <c r="K468" s="344">
        <f t="shared" si="136"/>
        <v>37.941555845438479</v>
      </c>
      <c r="L468" s="344">
        <f t="shared" si="136"/>
        <v>37.620005420430985</v>
      </c>
      <c r="M468" s="344">
        <f t="shared" si="136"/>
        <v>37.386863431234708</v>
      </c>
      <c r="N468" s="344">
        <f t="shared" si="136"/>
        <v>37.779384589559228</v>
      </c>
      <c r="O468" s="344">
        <f t="shared" si="136"/>
        <v>38.507414171937292</v>
      </c>
      <c r="P468" s="508">
        <f t="shared" ref="P468:P475" si="137">IF(ISNUMBER(P378/I288/10),P378/I288/10,"nav")</f>
        <v>38.58059484681705</v>
      </c>
    </row>
    <row r="469" spans="2:16" s="301" customFormat="1" x14ac:dyDescent="0.3">
      <c r="B469" s="31" t="s">
        <v>640</v>
      </c>
      <c r="C469" s="34">
        <f t="shared" ref="C469:I469" si="138">IF(ISNUMBER(C379/C289/10),C379/C289/10,"nav")</f>
        <v>49.310206666213951</v>
      </c>
      <c r="D469" s="35">
        <f t="shared" si="138"/>
        <v>59.771398723505719</v>
      </c>
      <c r="E469" s="35">
        <f t="shared" si="138"/>
        <v>55.222372775686232</v>
      </c>
      <c r="F469" s="35">
        <f t="shared" si="138"/>
        <v>63.871903574287593</v>
      </c>
      <c r="G469" s="35">
        <f t="shared" si="138"/>
        <v>68.755813845547124</v>
      </c>
      <c r="H469" s="35">
        <f t="shared" si="138"/>
        <v>69.077260578441866</v>
      </c>
      <c r="I469" s="35">
        <f t="shared" si="138"/>
        <v>72.005431732687867</v>
      </c>
      <c r="J469" s="23">
        <f t="shared" ref="J469:O475" si="139">IF(ISNUMBER(J379/C289/10),J379/C289/10,"nav")</f>
        <v>42.132357192904067</v>
      </c>
      <c r="K469" s="24">
        <f t="shared" si="139"/>
        <v>51.173951810507454</v>
      </c>
      <c r="L469" s="24">
        <f t="shared" si="139"/>
        <v>43.161071134727749</v>
      </c>
      <c r="M469" s="24">
        <f t="shared" si="139"/>
        <v>49.989120948906745</v>
      </c>
      <c r="N469" s="24">
        <f t="shared" si="139"/>
        <v>56.038949003971823</v>
      </c>
      <c r="O469" s="24">
        <f t="shared" si="139"/>
        <v>56.594533338610916</v>
      </c>
      <c r="P469" s="507">
        <f t="shared" si="137"/>
        <v>60.220668377176651</v>
      </c>
    </row>
    <row r="470" spans="2:16" x14ac:dyDescent="0.3">
      <c r="B470" s="31" t="s">
        <v>328</v>
      </c>
      <c r="C470" s="34">
        <f t="shared" ref="C470:I470" si="140">IF(ISNUMBER(C380/C290/10),C380/C290/10,"nav")</f>
        <v>73.397814316720513</v>
      </c>
      <c r="D470" s="35">
        <f t="shared" si="140"/>
        <v>30.143218190538931</v>
      </c>
      <c r="E470" s="35">
        <f t="shared" si="140"/>
        <v>16.023807741357945</v>
      </c>
      <c r="F470" s="35">
        <f t="shared" si="140"/>
        <v>18.605593685417592</v>
      </c>
      <c r="G470" s="35">
        <f t="shared" si="140"/>
        <v>22.48147662142825</v>
      </c>
      <c r="H470" s="35">
        <f t="shared" si="140"/>
        <v>33.09071427126851</v>
      </c>
      <c r="I470" s="35">
        <f t="shared" si="140"/>
        <v>39.27055091613137</v>
      </c>
      <c r="J470" s="23">
        <f t="shared" si="139"/>
        <v>41.859534176191751</v>
      </c>
      <c r="K470" s="24">
        <f t="shared" si="139"/>
        <v>17.981213153371506</v>
      </c>
      <c r="L470" s="24">
        <f t="shared" si="139"/>
        <v>9.6976406039859793</v>
      </c>
      <c r="M470" s="24">
        <f t="shared" si="139"/>
        <v>11.916792839584065</v>
      </c>
      <c r="N470" s="24">
        <f t="shared" si="139"/>
        <v>14.640475352090871</v>
      </c>
      <c r="O470" s="24">
        <f t="shared" si="139"/>
        <v>21.165036917529953</v>
      </c>
      <c r="P470" s="507">
        <f t="shared" si="137"/>
        <v>29.069013087744622</v>
      </c>
    </row>
    <row r="471" spans="2:16" x14ac:dyDescent="0.3">
      <c r="B471" s="31" t="s">
        <v>329</v>
      </c>
      <c r="C471" s="34">
        <f t="shared" ref="C471:I471" si="141">IF(ISNUMBER(C381/C291/10),C381/C291/10,"nav")</f>
        <v>39.65548511726108</v>
      </c>
      <c r="D471" s="35">
        <f t="shared" si="141"/>
        <v>41.677260370914844</v>
      </c>
      <c r="E471" s="35">
        <f t="shared" si="141"/>
        <v>44.201444216806593</v>
      </c>
      <c r="F471" s="35">
        <f t="shared" si="141"/>
        <v>46.495786670657345</v>
      </c>
      <c r="G471" s="35">
        <f t="shared" si="141"/>
        <v>47.904059234026263</v>
      </c>
      <c r="H471" s="35">
        <f t="shared" si="141"/>
        <v>50.5777727871764</v>
      </c>
      <c r="I471" s="35">
        <f t="shared" si="141"/>
        <v>48.06899807543985</v>
      </c>
      <c r="J471" s="23">
        <f t="shared" si="139"/>
        <v>20.32823376624075</v>
      </c>
      <c r="K471" s="24">
        <f t="shared" si="139"/>
        <v>21.894763375027694</v>
      </c>
      <c r="L471" s="24">
        <f t="shared" si="139"/>
        <v>23.59656584340604</v>
      </c>
      <c r="M471" s="24">
        <f t="shared" si="139"/>
        <v>25.544956654274678</v>
      </c>
      <c r="N471" s="24">
        <f t="shared" si="139"/>
        <v>26.091410618442506</v>
      </c>
      <c r="O471" s="24">
        <f t="shared" si="139"/>
        <v>26.309700125568025</v>
      </c>
      <c r="P471" s="507">
        <f t="shared" si="137"/>
        <v>25.523245003249912</v>
      </c>
    </row>
    <row r="472" spans="2:16" x14ac:dyDescent="0.3">
      <c r="B472" s="31" t="s">
        <v>330</v>
      </c>
      <c r="C472" s="34">
        <f t="shared" ref="C472:I472" si="142">IF(ISNUMBER(C382/C292/10),C382/C292/10,"nav")</f>
        <v>72.302338908037257</v>
      </c>
      <c r="D472" s="35">
        <f t="shared" si="142"/>
        <v>76.48916253510582</v>
      </c>
      <c r="E472" s="35">
        <f t="shared" si="142"/>
        <v>79.87130753171266</v>
      </c>
      <c r="F472" s="35">
        <f t="shared" si="142"/>
        <v>83.09043928489308</v>
      </c>
      <c r="G472" s="35">
        <f t="shared" si="142"/>
        <v>85.308127088979433</v>
      </c>
      <c r="H472" s="35">
        <f t="shared" si="142"/>
        <v>86.87681458062508</v>
      </c>
      <c r="I472" s="35">
        <f t="shared" si="142"/>
        <v>88.590092753176663</v>
      </c>
      <c r="J472" s="23">
        <f t="shared" si="139"/>
        <v>51.578320392991088</v>
      </c>
      <c r="K472" s="24">
        <f t="shared" si="139"/>
        <v>54.782800980058525</v>
      </c>
      <c r="L472" s="24">
        <f t="shared" si="139"/>
        <v>56.773377044433197</v>
      </c>
      <c r="M472" s="24">
        <f t="shared" si="139"/>
        <v>59.618706664120317</v>
      </c>
      <c r="N472" s="24">
        <f t="shared" si="139"/>
        <v>62.848520355996719</v>
      </c>
      <c r="O472" s="24">
        <f t="shared" si="139"/>
        <v>66.06167002426848</v>
      </c>
      <c r="P472" s="507">
        <f t="shared" si="137"/>
        <v>65.522831953242147</v>
      </c>
    </row>
    <row r="473" spans="2:16" x14ac:dyDescent="0.3">
      <c r="B473" s="31" t="s">
        <v>331</v>
      </c>
      <c r="C473" s="34">
        <f t="shared" ref="C473:I473" si="143">IF(ISNUMBER(C383/C293/10),C383/C293/10,"nav")</f>
        <v>69.844130752409427</v>
      </c>
      <c r="D473" s="35">
        <f t="shared" si="143"/>
        <v>70.917626462694287</v>
      </c>
      <c r="E473" s="35">
        <f t="shared" si="143"/>
        <v>72.944453849406955</v>
      </c>
      <c r="F473" s="35">
        <f t="shared" si="143"/>
        <v>73.992491294793879</v>
      </c>
      <c r="G473" s="35">
        <f t="shared" si="143"/>
        <v>74.731091765282088</v>
      </c>
      <c r="H473" s="35">
        <f t="shared" si="143"/>
        <v>76.076598892238039</v>
      </c>
      <c r="I473" s="35">
        <f t="shared" si="143"/>
        <v>72.442217797500149</v>
      </c>
      <c r="J473" s="23">
        <f t="shared" si="139"/>
        <v>38.019585379237085</v>
      </c>
      <c r="K473" s="24">
        <f t="shared" si="139"/>
        <v>39.032644812080328</v>
      </c>
      <c r="L473" s="24">
        <f t="shared" si="139"/>
        <v>39.112654788368594</v>
      </c>
      <c r="M473" s="24">
        <f t="shared" si="139"/>
        <v>39.919290450214966</v>
      </c>
      <c r="N473" s="24">
        <f t="shared" si="139"/>
        <v>40.750189784297916</v>
      </c>
      <c r="O473" s="24">
        <f t="shared" si="139"/>
        <v>42.529777840716278</v>
      </c>
      <c r="P473" s="507">
        <f t="shared" si="137"/>
        <v>44.620608791342178</v>
      </c>
    </row>
    <row r="474" spans="2:16" x14ac:dyDescent="0.3">
      <c r="B474" s="31" t="s">
        <v>332</v>
      </c>
      <c r="C474" s="34">
        <f t="shared" ref="C474:I474" si="144">IF(ISNUMBER(C384/C294/10),C384/C294/10,"nav")</f>
        <v>83.266230225648513</v>
      </c>
      <c r="D474" s="35">
        <f t="shared" si="144"/>
        <v>68.751018424838449</v>
      </c>
      <c r="E474" s="35">
        <f t="shared" si="144"/>
        <v>70.0139998826251</v>
      </c>
      <c r="F474" s="35">
        <f t="shared" si="144"/>
        <v>70.466261181932111</v>
      </c>
      <c r="G474" s="35">
        <f t="shared" si="144"/>
        <v>71.568145047836978</v>
      </c>
      <c r="H474" s="35">
        <f t="shared" si="144"/>
        <v>73.717019682099107</v>
      </c>
      <c r="I474" s="35">
        <f t="shared" si="144"/>
        <v>60.80491710549866</v>
      </c>
      <c r="J474" s="23">
        <f t="shared" si="139"/>
        <v>53.85754684350367</v>
      </c>
      <c r="K474" s="24">
        <f t="shared" si="139"/>
        <v>45.865168321132579</v>
      </c>
      <c r="L474" s="24">
        <f t="shared" si="139"/>
        <v>48.590654552480665</v>
      </c>
      <c r="M474" s="24">
        <f t="shared" si="139"/>
        <v>45.704319508886968</v>
      </c>
      <c r="N474" s="24">
        <f t="shared" si="139"/>
        <v>46.435298254916113</v>
      </c>
      <c r="O474" s="24">
        <f t="shared" si="139"/>
        <v>48.549562593175182</v>
      </c>
      <c r="P474" s="507">
        <f t="shared" si="137"/>
        <v>41.384591626848838</v>
      </c>
    </row>
    <row r="475" spans="2:16" x14ac:dyDescent="0.3">
      <c r="B475" s="31" t="s">
        <v>477</v>
      </c>
      <c r="C475" s="34" t="str">
        <f t="shared" ref="C475:I476" si="145">IF(ISNUMBER(C385/C295/10),C385/C295/10,"nav")</f>
        <v>nav</v>
      </c>
      <c r="D475" s="35">
        <f t="shared" si="145"/>
        <v>52.223465824568009</v>
      </c>
      <c r="E475" s="35">
        <f t="shared" si="145"/>
        <v>52.337540600600882</v>
      </c>
      <c r="F475" s="35">
        <f t="shared" si="145"/>
        <v>55.224953128492778</v>
      </c>
      <c r="G475" s="35">
        <f t="shared" si="145"/>
        <v>56.215257778446166</v>
      </c>
      <c r="H475" s="35">
        <f t="shared" si="145"/>
        <v>57.758883136879639</v>
      </c>
      <c r="I475" s="35">
        <f t="shared" si="145"/>
        <v>58.954533002231734</v>
      </c>
      <c r="J475" s="23" t="str">
        <f t="shared" si="139"/>
        <v>nav</v>
      </c>
      <c r="K475" s="24">
        <f t="shared" si="139"/>
        <v>45.210352479968861</v>
      </c>
      <c r="L475" s="24">
        <f t="shared" si="139"/>
        <v>44.892324818317199</v>
      </c>
      <c r="M475" s="24">
        <f t="shared" si="139"/>
        <v>47.788160983587886</v>
      </c>
      <c r="N475" s="24">
        <f t="shared" si="139"/>
        <v>47.989761544890456</v>
      </c>
      <c r="O475" s="24">
        <f t="shared" si="139"/>
        <v>50.216611902162285</v>
      </c>
      <c r="P475" s="507">
        <f t="shared" si="137"/>
        <v>54.128826934880273</v>
      </c>
    </row>
    <row r="476" spans="2:16" s="301" customFormat="1" x14ac:dyDescent="0.3">
      <c r="B476" s="31" t="s">
        <v>727</v>
      </c>
      <c r="C476" s="34">
        <f t="shared" si="145"/>
        <v>0</v>
      </c>
      <c r="D476" s="35">
        <f t="shared" si="145"/>
        <v>80.550648459724016</v>
      </c>
      <c r="E476" s="35">
        <f t="shared" si="145"/>
        <v>80.00995326124044</v>
      </c>
      <c r="F476" s="35">
        <f t="shared" si="145"/>
        <v>81.930322703232648</v>
      </c>
      <c r="G476" s="35">
        <f t="shared" si="145"/>
        <v>84.099909041468948</v>
      </c>
      <c r="H476" s="35">
        <f t="shared" si="145"/>
        <v>84.583050610325245</v>
      </c>
      <c r="I476" s="35">
        <f t="shared" si="145"/>
        <v>82.309903285709552</v>
      </c>
      <c r="J476" s="23" t="str">
        <f t="shared" ref="J476:J484" si="146">IF(ISNUMBER(J386/C296/10),J386/C296/10,"nav")</f>
        <v>nav</v>
      </c>
      <c r="K476" s="24">
        <f t="shared" ref="K476:P476" si="147">IF(ISNUMBER(K386/D296/10),K386/D296/10,"nav")</f>
        <v>12.239862072445122</v>
      </c>
      <c r="L476" s="24">
        <f t="shared" si="147"/>
        <v>14.611027210614193</v>
      </c>
      <c r="M476" s="24">
        <f t="shared" si="147"/>
        <v>15.731265681232367</v>
      </c>
      <c r="N476" s="24">
        <f t="shared" si="147"/>
        <v>16.796766700151601</v>
      </c>
      <c r="O476" s="24">
        <f t="shared" si="147"/>
        <v>19.032601644066652</v>
      </c>
      <c r="P476" s="507">
        <f t="shared" si="147"/>
        <v>22.05580327226895</v>
      </c>
    </row>
    <row r="477" spans="2:16" x14ac:dyDescent="0.3">
      <c r="B477" s="31" t="s">
        <v>333</v>
      </c>
      <c r="C477" s="34" t="str">
        <f t="shared" ref="C477:I477" si="148">IF(ISNUMBER(C387/C297/10),C387/C297/10,"nav")</f>
        <v>nav</v>
      </c>
      <c r="D477" s="35">
        <f t="shared" si="148"/>
        <v>55.968421264491063</v>
      </c>
      <c r="E477" s="35">
        <f t="shared" si="148"/>
        <v>56.308309134479202</v>
      </c>
      <c r="F477" s="35">
        <f t="shared" si="148"/>
        <v>61.199438364443054</v>
      </c>
      <c r="G477" s="35">
        <f t="shared" si="148"/>
        <v>62.521993930853782</v>
      </c>
      <c r="H477" s="35">
        <f t="shared" si="148"/>
        <v>59.237512870657703</v>
      </c>
      <c r="I477" s="35">
        <f t="shared" si="148"/>
        <v>59.007541815962234</v>
      </c>
      <c r="J477" s="23" t="str">
        <f t="shared" si="146"/>
        <v>nav</v>
      </c>
      <c r="K477" s="24" t="str">
        <f t="shared" ref="K477:P484" si="149">IF(ISNUMBER(K387/D297/10),K387/D297/10,"nav")</f>
        <v>nav</v>
      </c>
      <c r="L477" s="24" t="str">
        <f t="shared" si="149"/>
        <v>nav</v>
      </c>
      <c r="M477" s="24" t="str">
        <f t="shared" si="149"/>
        <v>nav</v>
      </c>
      <c r="N477" s="24" t="str">
        <f t="shared" si="149"/>
        <v>nav</v>
      </c>
      <c r="O477" s="24" t="str">
        <f t="shared" si="149"/>
        <v>nav</v>
      </c>
      <c r="P477" s="507" t="str">
        <f t="shared" si="149"/>
        <v>nav</v>
      </c>
    </row>
    <row r="478" spans="2:16" x14ac:dyDescent="0.3">
      <c r="B478" s="31" t="s">
        <v>334</v>
      </c>
      <c r="C478" s="34">
        <f t="shared" ref="C478:I478" si="150">IF(ISNUMBER(C388/C298/10),C388/C298/10,"nav")</f>
        <v>0.45926461165410482</v>
      </c>
      <c r="D478" s="35">
        <f t="shared" si="150"/>
        <v>0.56138943750331849</v>
      </c>
      <c r="E478" s="35">
        <f t="shared" si="150"/>
        <v>0.73730845692081282</v>
      </c>
      <c r="F478" s="35">
        <f t="shared" si="150"/>
        <v>1.0261676435725149</v>
      </c>
      <c r="G478" s="35">
        <f t="shared" si="150"/>
        <v>1.2917027830170915</v>
      </c>
      <c r="H478" s="35">
        <f t="shared" si="150"/>
        <v>1.5795333911032616</v>
      </c>
      <c r="I478" s="35">
        <f t="shared" si="150"/>
        <v>1.9210638118991308</v>
      </c>
      <c r="J478" s="23">
        <f t="shared" si="146"/>
        <v>0.45056845467168261</v>
      </c>
      <c r="K478" s="24">
        <f t="shared" si="149"/>
        <v>0.55423274051451965</v>
      </c>
      <c r="L478" s="24">
        <f t="shared" si="149"/>
        <v>0.72972462945372107</v>
      </c>
      <c r="M478" s="24">
        <f t="shared" si="149"/>
        <v>1.0135037018108872</v>
      </c>
      <c r="N478" s="24">
        <f t="shared" si="149"/>
        <v>1.2787029593927584</v>
      </c>
      <c r="O478" s="24">
        <f t="shared" si="149"/>
        <v>1.5610969719049941</v>
      </c>
      <c r="P478" s="507">
        <f t="shared" si="149"/>
        <v>1.8857908736376452</v>
      </c>
    </row>
    <row r="479" spans="2:16" x14ac:dyDescent="0.3">
      <c r="B479" s="31" t="s">
        <v>335</v>
      </c>
      <c r="C479" s="34" t="str">
        <f t="shared" ref="C479:I479" si="151">IF(ISNUMBER(C389/C299/10),C389/C299/10,"nav")</f>
        <v>nav</v>
      </c>
      <c r="D479" s="35" t="str">
        <f t="shared" si="151"/>
        <v>nav</v>
      </c>
      <c r="E479" s="35" t="str">
        <f t="shared" si="151"/>
        <v>nav</v>
      </c>
      <c r="F479" s="35" t="str">
        <f t="shared" si="151"/>
        <v>nav</v>
      </c>
      <c r="G479" s="35" t="str">
        <f t="shared" si="151"/>
        <v>nav</v>
      </c>
      <c r="H479" s="35" t="str">
        <f t="shared" si="151"/>
        <v>nav</v>
      </c>
      <c r="I479" s="35" t="str">
        <f t="shared" si="151"/>
        <v>nav</v>
      </c>
      <c r="J479" s="23" t="str">
        <f t="shared" si="146"/>
        <v>nav</v>
      </c>
      <c r="K479" s="24" t="str">
        <f t="shared" si="149"/>
        <v>nav</v>
      </c>
      <c r="L479" s="24" t="str">
        <f t="shared" si="149"/>
        <v>nav</v>
      </c>
      <c r="M479" s="24" t="str">
        <f t="shared" si="149"/>
        <v>nav</v>
      </c>
      <c r="N479" s="24" t="str">
        <f t="shared" si="149"/>
        <v>nav</v>
      </c>
      <c r="O479" s="24" t="str">
        <f t="shared" si="149"/>
        <v>nav</v>
      </c>
      <c r="P479" s="507" t="str">
        <f t="shared" si="149"/>
        <v>nav</v>
      </c>
    </row>
    <row r="480" spans="2:16" x14ac:dyDescent="0.3">
      <c r="B480" s="31" t="s">
        <v>336</v>
      </c>
      <c r="C480" s="34">
        <f t="shared" ref="C480:I480" si="152">IF(ISNUMBER(C390/C300/10),C390/C300/10,"nav")</f>
        <v>80.88077967492265</v>
      </c>
      <c r="D480" s="35">
        <f t="shared" si="152"/>
        <v>83.072617322687478</v>
      </c>
      <c r="E480" s="35">
        <f t="shared" si="152"/>
        <v>84.383840117818664</v>
      </c>
      <c r="F480" s="35">
        <f t="shared" si="152"/>
        <v>85.37922507930773</v>
      </c>
      <c r="G480" s="35">
        <f t="shared" si="152"/>
        <v>86.637793223646199</v>
      </c>
      <c r="H480" s="35">
        <f t="shared" si="152"/>
        <v>87.044506424775577</v>
      </c>
      <c r="I480" s="35">
        <f t="shared" si="152"/>
        <v>87.04523317276049</v>
      </c>
      <c r="J480" s="23">
        <f t="shared" si="146"/>
        <v>63.825848841782815</v>
      </c>
      <c r="K480" s="24">
        <f t="shared" si="149"/>
        <v>68.903955934538956</v>
      </c>
      <c r="L480" s="24">
        <f t="shared" si="149"/>
        <v>70.617046302714641</v>
      </c>
      <c r="M480" s="24">
        <f t="shared" si="149"/>
        <v>70.828066035441708</v>
      </c>
      <c r="N480" s="24">
        <f t="shared" si="149"/>
        <v>71.497901438601474</v>
      </c>
      <c r="O480" s="24">
        <f t="shared" si="149"/>
        <v>71.533487069066453</v>
      </c>
      <c r="P480" s="507">
        <f t="shared" si="149"/>
        <v>70.690265334492992</v>
      </c>
    </row>
    <row r="481" spans="2:16" x14ac:dyDescent="0.3">
      <c r="B481" s="31" t="s">
        <v>337</v>
      </c>
      <c r="C481" s="34">
        <f t="shared" ref="C481:I481" si="153">IF(ISNUMBER(C391/C301/10),C391/C301/10,"nav")</f>
        <v>59.128925031978135</v>
      </c>
      <c r="D481" s="35">
        <f t="shared" si="153"/>
        <v>61.952377856492816</v>
      </c>
      <c r="E481" s="35">
        <f t="shared" si="153"/>
        <v>64.015140339882748</v>
      </c>
      <c r="F481" s="35">
        <f t="shared" si="153"/>
        <v>66.366180911621939</v>
      </c>
      <c r="G481" s="35">
        <f t="shared" si="153"/>
        <v>66.495134581180295</v>
      </c>
      <c r="H481" s="35">
        <f t="shared" si="153"/>
        <v>65.861336957625454</v>
      </c>
      <c r="I481" s="35">
        <f t="shared" si="153"/>
        <v>65.578318203755401</v>
      </c>
      <c r="J481" s="23">
        <f t="shared" si="146"/>
        <v>17.039024384761209</v>
      </c>
      <c r="K481" s="24">
        <f t="shared" si="149"/>
        <v>18.848616886776146</v>
      </c>
      <c r="L481" s="24">
        <f t="shared" si="149"/>
        <v>19.496903451630189</v>
      </c>
      <c r="M481" s="24">
        <f t="shared" si="149"/>
        <v>21.452446812600627</v>
      </c>
      <c r="N481" s="24">
        <f t="shared" si="149"/>
        <v>23.940396673721249</v>
      </c>
      <c r="O481" s="24">
        <f t="shared" si="149"/>
        <v>25.635840645447502</v>
      </c>
      <c r="P481" s="507">
        <f t="shared" si="149"/>
        <v>25.876618846067363</v>
      </c>
    </row>
    <row r="482" spans="2:16" x14ac:dyDescent="0.3">
      <c r="B482" s="31" t="s">
        <v>339</v>
      </c>
      <c r="C482" s="34">
        <f t="shared" ref="C482:I482" si="154">IF(ISNUMBER(C392/C302/10),C392/C302/10,"nav")</f>
        <v>62.428990037629873</v>
      </c>
      <c r="D482" s="35">
        <f t="shared" si="154"/>
        <v>44.628721283948657</v>
      </c>
      <c r="E482" s="35">
        <f t="shared" si="154"/>
        <v>47.269428138234957</v>
      </c>
      <c r="F482" s="35">
        <f t="shared" si="154"/>
        <v>46.627711384433539</v>
      </c>
      <c r="G482" s="35">
        <f t="shared" si="154"/>
        <v>49.632568005195147</v>
      </c>
      <c r="H482" s="35">
        <f t="shared" si="154"/>
        <v>48.923846834286458</v>
      </c>
      <c r="I482" s="35">
        <f t="shared" si="154"/>
        <v>34.653306362857101</v>
      </c>
      <c r="J482" s="23">
        <f t="shared" si="146"/>
        <v>23.230260114590816</v>
      </c>
      <c r="K482" s="24">
        <f t="shared" si="149"/>
        <v>19.713882183817653</v>
      </c>
      <c r="L482" s="24">
        <f t="shared" si="149"/>
        <v>22.50999940116434</v>
      </c>
      <c r="M482" s="24">
        <f t="shared" si="149"/>
        <v>24.198818678037018</v>
      </c>
      <c r="N482" s="24">
        <f t="shared" si="149"/>
        <v>25.971628383123765</v>
      </c>
      <c r="O482" s="24">
        <f t="shared" si="149"/>
        <v>27.29100524789542</v>
      </c>
      <c r="P482" s="507">
        <f t="shared" si="149"/>
        <v>22.273617035899882</v>
      </c>
    </row>
    <row r="483" spans="2:16" x14ac:dyDescent="0.3">
      <c r="B483" s="31" t="s">
        <v>338</v>
      </c>
      <c r="C483" s="34">
        <f t="shared" ref="C483:I483" si="155">IF(ISNUMBER(C393/C303/10),C393/C303/10,"nav")</f>
        <v>46.954615307149645</v>
      </c>
      <c r="D483" s="35">
        <f t="shared" si="155"/>
        <v>48.851476358357822</v>
      </c>
      <c r="E483" s="35">
        <f t="shared" si="155"/>
        <v>57.31134320751147</v>
      </c>
      <c r="F483" s="35">
        <f t="shared" si="155"/>
        <v>57.801715756595556</v>
      </c>
      <c r="G483" s="35">
        <f t="shared" si="155"/>
        <v>58.333709742735188</v>
      </c>
      <c r="H483" s="35">
        <f t="shared" si="155"/>
        <v>54.275152090696473</v>
      </c>
      <c r="I483" s="35">
        <f t="shared" si="155"/>
        <v>39.445566060493427</v>
      </c>
      <c r="J483" s="23">
        <f t="shared" si="146"/>
        <v>24.208799228765024</v>
      </c>
      <c r="K483" s="24">
        <f t="shared" si="149"/>
        <v>25.728204120665623</v>
      </c>
      <c r="L483" s="24">
        <f t="shared" si="149"/>
        <v>30.109888328525368</v>
      </c>
      <c r="M483" s="24">
        <f t="shared" si="149"/>
        <v>31.334382395762123</v>
      </c>
      <c r="N483" s="24">
        <f t="shared" si="149"/>
        <v>32.865468441011316</v>
      </c>
      <c r="O483" s="24">
        <f t="shared" si="149"/>
        <v>31.761231858163363</v>
      </c>
      <c r="P483" s="507">
        <f t="shared" si="149"/>
        <v>26.710505832253563</v>
      </c>
    </row>
    <row r="484" spans="2:16" x14ac:dyDescent="0.3">
      <c r="B484" s="33" t="s">
        <v>340</v>
      </c>
      <c r="C484" s="36">
        <f t="shared" ref="C484:I484" si="156">IF(ISNUMBER(C394/C304/10),C394/C304/10,"nav")</f>
        <v>63.972770489183162</v>
      </c>
      <c r="D484" s="37">
        <f t="shared" si="156"/>
        <v>65.35896236563562</v>
      </c>
      <c r="E484" s="37">
        <f t="shared" si="156"/>
        <v>67.780246228671416</v>
      </c>
      <c r="F484" s="37">
        <f t="shared" si="156"/>
        <v>68.361044333855915</v>
      </c>
      <c r="G484" s="37">
        <f t="shared" si="156"/>
        <v>68.832892427242129</v>
      </c>
      <c r="H484" s="37">
        <f t="shared" si="156"/>
        <v>69.178752908943707</v>
      </c>
      <c r="I484" s="37">
        <f t="shared" si="156"/>
        <v>68.786224257680573</v>
      </c>
      <c r="J484" s="25">
        <f t="shared" si="146"/>
        <v>44.868856638225367</v>
      </c>
      <c r="K484" s="26">
        <f t="shared" si="149"/>
        <v>45.626805195017127</v>
      </c>
      <c r="L484" s="26">
        <f t="shared" si="149"/>
        <v>46.93338471522911</v>
      </c>
      <c r="M484" s="26">
        <f t="shared" si="149"/>
        <v>46.856163087682866</v>
      </c>
      <c r="N484" s="26">
        <f t="shared" si="149"/>
        <v>47.265448136442437</v>
      </c>
      <c r="O484" s="26">
        <f t="shared" si="149"/>
        <v>47.857156665019929</v>
      </c>
      <c r="P484" s="509">
        <f t="shared" si="149"/>
        <v>48.258091491186235</v>
      </c>
    </row>
    <row r="485" spans="2:16" x14ac:dyDescent="0.3">
      <c r="B485" s="261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2:16" x14ac:dyDescent="0.3">
      <c r="B486" s="722" t="s">
        <v>351</v>
      </c>
      <c r="C486" s="722"/>
      <c r="D486" s="722"/>
      <c r="E486" s="722"/>
      <c r="F486" s="722"/>
      <c r="G486" s="722"/>
      <c r="H486" s="722"/>
      <c r="I486" s="722"/>
      <c r="J486" s="722"/>
      <c r="K486" s="722"/>
      <c r="L486" s="722"/>
      <c r="M486" s="722"/>
      <c r="N486" s="722"/>
      <c r="O486" s="722"/>
      <c r="P486" s="722"/>
    </row>
    <row r="487" spans="2:16" x14ac:dyDescent="0.3">
      <c r="B487" s="12"/>
      <c r="C487" s="13"/>
      <c r="D487" s="13"/>
      <c r="E487" s="13"/>
      <c r="F487" s="13"/>
      <c r="G487" s="13"/>
      <c r="H487" s="13"/>
      <c r="I487" s="13"/>
      <c r="J487" s="14"/>
      <c r="K487" s="14"/>
      <c r="L487" s="14"/>
      <c r="M487" s="14"/>
      <c r="N487" s="14"/>
      <c r="O487" s="14"/>
      <c r="P487" s="14"/>
    </row>
    <row r="488" spans="2:16" x14ac:dyDescent="0.3">
      <c r="B488" s="7"/>
      <c r="C488" s="735" t="s">
        <v>354</v>
      </c>
      <c r="D488" s="736"/>
      <c r="E488" s="736"/>
      <c r="F488" s="736"/>
      <c r="G488" s="736"/>
      <c r="H488" s="736"/>
      <c r="I488" s="736"/>
      <c r="J488" s="735" t="s">
        <v>355</v>
      </c>
      <c r="K488" s="736"/>
      <c r="L488" s="736"/>
      <c r="M488" s="736"/>
      <c r="N488" s="736"/>
      <c r="O488" s="736"/>
      <c r="P488" s="736"/>
    </row>
    <row r="489" spans="2:16" x14ac:dyDescent="0.3">
      <c r="B489" s="261"/>
      <c r="C489" s="432">
        <v>2014</v>
      </c>
      <c r="D489" s="433">
        <v>2015</v>
      </c>
      <c r="E489" s="433">
        <v>2016</v>
      </c>
      <c r="F489" s="433">
        <v>2017</v>
      </c>
      <c r="G489" s="433">
        <v>2018</v>
      </c>
      <c r="H489" s="433">
        <v>2019</v>
      </c>
      <c r="I489" s="433">
        <v>2020</v>
      </c>
      <c r="J489" s="384">
        <v>2014</v>
      </c>
      <c r="K489" s="385">
        <v>2015</v>
      </c>
      <c r="L489" s="385">
        <v>2016</v>
      </c>
      <c r="M489" s="385">
        <v>2017</v>
      </c>
      <c r="N489" s="385">
        <v>2018</v>
      </c>
      <c r="O489" s="385">
        <v>2019</v>
      </c>
      <c r="P489" s="385">
        <v>2020</v>
      </c>
    </row>
    <row r="490" spans="2:16" x14ac:dyDescent="0.3">
      <c r="B490" s="32" t="s">
        <v>327</v>
      </c>
      <c r="C490" s="42" t="s">
        <v>12</v>
      </c>
      <c r="D490" s="43" t="s">
        <v>12</v>
      </c>
      <c r="E490" s="43" t="s">
        <v>12</v>
      </c>
      <c r="F490" s="43" t="s">
        <v>12</v>
      </c>
      <c r="G490" s="43" t="s">
        <v>12</v>
      </c>
      <c r="H490" s="43" t="s">
        <v>12</v>
      </c>
      <c r="I490" s="43" t="s">
        <v>12</v>
      </c>
      <c r="J490" s="42">
        <f t="shared" ref="J490:O490" si="157">IF(ISNUMBER(J400/C288/10),J400/C288/10,"nav")</f>
        <v>44.197893044390263</v>
      </c>
      <c r="K490" s="43">
        <f t="shared" si="157"/>
        <v>44.067560568907993</v>
      </c>
      <c r="L490" s="43">
        <f t="shared" si="157"/>
        <v>44.23141074264052</v>
      </c>
      <c r="M490" s="43">
        <f t="shared" si="157"/>
        <v>42.196668617314863</v>
      </c>
      <c r="N490" s="43">
        <f t="shared" si="157"/>
        <v>39.747372854043334</v>
      </c>
      <c r="O490" s="43">
        <f t="shared" si="157"/>
        <v>37.951360102761562</v>
      </c>
      <c r="P490" s="498">
        <f t="shared" ref="P490:P497" si="158">IF(ISNUMBER(P400/I288/10),P400/I288/10,"nav")</f>
        <v>26.967414270026172</v>
      </c>
    </row>
    <row r="491" spans="2:16" s="301" customFormat="1" x14ac:dyDescent="0.3">
      <c r="B491" s="31" t="s">
        <v>640</v>
      </c>
      <c r="C491" s="34" t="s">
        <v>10</v>
      </c>
      <c r="D491" s="35" t="s">
        <v>10</v>
      </c>
      <c r="E491" s="35" t="s">
        <v>10</v>
      </c>
      <c r="F491" s="35" t="s">
        <v>10</v>
      </c>
      <c r="G491" s="35" t="s">
        <v>10</v>
      </c>
      <c r="H491" s="35" t="s">
        <v>10</v>
      </c>
      <c r="I491" s="35" t="s">
        <v>10</v>
      </c>
      <c r="J491" s="34">
        <f t="shared" ref="J491:O497" si="159">IF(ISNUMBER(J401/C289/10),J401/C289/10,"nav")</f>
        <v>7.1778494733098883</v>
      </c>
      <c r="K491" s="35">
        <f t="shared" si="159"/>
        <v>8.5974469129982616</v>
      </c>
      <c r="L491" s="35">
        <f t="shared" si="159"/>
        <v>12.061301640958488</v>
      </c>
      <c r="M491" s="35">
        <f t="shared" si="159"/>
        <v>13.882782625380845</v>
      </c>
      <c r="N491" s="35">
        <f t="shared" si="159"/>
        <v>12.716864841575308</v>
      </c>
      <c r="O491" s="35">
        <f t="shared" si="159"/>
        <v>12.48272723983094</v>
      </c>
      <c r="P491" s="499">
        <f t="shared" si="158"/>
        <v>11.784763355511213</v>
      </c>
    </row>
    <row r="492" spans="2:16" x14ac:dyDescent="0.3">
      <c r="B492" s="31" t="s">
        <v>328</v>
      </c>
      <c r="C492" s="34" t="s">
        <v>12</v>
      </c>
      <c r="D492" s="35" t="s">
        <v>12</v>
      </c>
      <c r="E492" s="35" t="s">
        <v>12</v>
      </c>
      <c r="F492" s="35" t="s">
        <v>12</v>
      </c>
      <c r="G492" s="35" t="s">
        <v>12</v>
      </c>
      <c r="H492" s="35" t="s">
        <v>12</v>
      </c>
      <c r="I492" s="35" t="s">
        <v>12</v>
      </c>
      <c r="J492" s="34">
        <f t="shared" si="159"/>
        <v>31.538280140528776</v>
      </c>
      <c r="K492" s="35">
        <f t="shared" si="159"/>
        <v>12.162005037167424</v>
      </c>
      <c r="L492" s="35">
        <f t="shared" si="159"/>
        <v>6.3261671373719635</v>
      </c>
      <c r="M492" s="35">
        <f t="shared" si="159"/>
        <v>6.6888008458335264</v>
      </c>
      <c r="N492" s="35">
        <f t="shared" si="159"/>
        <v>7.8410012693373803</v>
      </c>
      <c r="O492" s="35">
        <f t="shared" si="159"/>
        <v>11.925677353738562</v>
      </c>
      <c r="P492" s="499">
        <f t="shared" si="158"/>
        <v>10.201537828386744</v>
      </c>
    </row>
    <row r="493" spans="2:16" x14ac:dyDescent="0.3">
      <c r="B493" s="31" t="s">
        <v>329</v>
      </c>
      <c r="C493" s="34" t="s">
        <v>10</v>
      </c>
      <c r="D493" s="35" t="s">
        <v>10</v>
      </c>
      <c r="E493" s="35" t="s">
        <v>10</v>
      </c>
      <c r="F493" s="35" t="s">
        <v>10</v>
      </c>
      <c r="G493" s="35" t="s">
        <v>10</v>
      </c>
      <c r="H493" s="35" t="s">
        <v>10</v>
      </c>
      <c r="I493" s="35" t="s">
        <v>10</v>
      </c>
      <c r="J493" s="34">
        <f t="shared" si="159"/>
        <v>19.32725135102033</v>
      </c>
      <c r="K493" s="35">
        <f t="shared" si="159"/>
        <v>19.782496995887147</v>
      </c>
      <c r="L493" s="35">
        <f t="shared" si="159"/>
        <v>20.604878373400545</v>
      </c>
      <c r="M493" s="35">
        <f t="shared" si="159"/>
        <v>20.950830016382668</v>
      </c>
      <c r="N493" s="35">
        <f t="shared" si="159"/>
        <v>21.812648615583758</v>
      </c>
      <c r="O493" s="35">
        <f t="shared" si="159"/>
        <v>24.268072661608372</v>
      </c>
      <c r="P493" s="499">
        <f t="shared" si="158"/>
        <v>22.545753072189939</v>
      </c>
    </row>
    <row r="494" spans="2:16" x14ac:dyDescent="0.3">
      <c r="B494" s="31" t="s">
        <v>330</v>
      </c>
      <c r="C494" s="34" t="s">
        <v>12</v>
      </c>
      <c r="D494" s="35" t="s">
        <v>12</v>
      </c>
      <c r="E494" s="35" t="s">
        <v>12</v>
      </c>
      <c r="F494" s="35" t="s">
        <v>12</v>
      </c>
      <c r="G494" s="35" t="s">
        <v>12</v>
      </c>
      <c r="H494" s="35" t="s">
        <v>12</v>
      </c>
      <c r="I494" s="35" t="s">
        <v>12</v>
      </c>
      <c r="J494" s="34">
        <f t="shared" si="159"/>
        <v>20.724018515046165</v>
      </c>
      <c r="K494" s="35">
        <f t="shared" si="159"/>
        <v>21.706361555047287</v>
      </c>
      <c r="L494" s="35">
        <f t="shared" si="159"/>
        <v>23.097930487279452</v>
      </c>
      <c r="M494" s="35">
        <f t="shared" si="159"/>
        <v>23.471732620772777</v>
      </c>
      <c r="N494" s="35">
        <f t="shared" si="159"/>
        <v>22.459606732982699</v>
      </c>
      <c r="O494" s="35">
        <f t="shared" si="159"/>
        <v>20.815144556356604</v>
      </c>
      <c r="P494" s="499">
        <f t="shared" si="158"/>
        <v>23.067260799934523</v>
      </c>
    </row>
    <row r="495" spans="2:16" x14ac:dyDescent="0.3">
      <c r="B495" s="31" t="s">
        <v>331</v>
      </c>
      <c r="C495" s="34" t="s">
        <v>10</v>
      </c>
      <c r="D495" s="35" t="s">
        <v>10</v>
      </c>
      <c r="E495" s="35" t="s">
        <v>10</v>
      </c>
      <c r="F495" s="35" t="s">
        <v>10</v>
      </c>
      <c r="G495" s="35" t="s">
        <v>10</v>
      </c>
      <c r="H495" s="35" t="s">
        <v>10</v>
      </c>
      <c r="I495" s="35" t="s">
        <v>10</v>
      </c>
      <c r="J495" s="34">
        <f t="shared" si="159"/>
        <v>31.824545373172327</v>
      </c>
      <c r="K495" s="35">
        <f t="shared" si="159"/>
        <v>31.884981650613963</v>
      </c>
      <c r="L495" s="35">
        <f t="shared" si="159"/>
        <v>33.831799061038353</v>
      </c>
      <c r="M495" s="35">
        <f t="shared" si="159"/>
        <v>34.073200844578906</v>
      </c>
      <c r="N495" s="35">
        <f t="shared" si="159"/>
        <v>33.980901980984171</v>
      </c>
      <c r="O495" s="35">
        <f t="shared" si="159"/>
        <v>33.546821051521768</v>
      </c>
      <c r="P495" s="499">
        <f t="shared" si="158"/>
        <v>27.821609006157974</v>
      </c>
    </row>
    <row r="496" spans="2:16" x14ac:dyDescent="0.3">
      <c r="B496" s="31" t="s">
        <v>332</v>
      </c>
      <c r="C496" s="34" t="s">
        <v>10</v>
      </c>
      <c r="D496" s="35" t="s">
        <v>10</v>
      </c>
      <c r="E496" s="35" t="s">
        <v>10</v>
      </c>
      <c r="F496" s="35" t="s">
        <v>10</v>
      </c>
      <c r="G496" s="35" t="s">
        <v>10</v>
      </c>
      <c r="H496" s="35" t="s">
        <v>10</v>
      </c>
      <c r="I496" s="35" t="s">
        <v>10</v>
      </c>
      <c r="J496" s="34">
        <f t="shared" si="159"/>
        <v>29.408668593085672</v>
      </c>
      <c r="K496" s="35">
        <f t="shared" si="159"/>
        <v>22.885845695437919</v>
      </c>
      <c r="L496" s="35">
        <f t="shared" si="159"/>
        <v>23.892483411091565</v>
      </c>
      <c r="M496" s="35">
        <f t="shared" si="159"/>
        <v>24.76194167304515</v>
      </c>
      <c r="N496" s="35">
        <f t="shared" si="159"/>
        <v>25.132846792920869</v>
      </c>
      <c r="O496" s="35">
        <f t="shared" si="159"/>
        <v>25.167457088923918</v>
      </c>
      <c r="P496" s="499">
        <f t="shared" si="158"/>
        <v>19.420325478649815</v>
      </c>
    </row>
    <row r="497" spans="2:16" x14ac:dyDescent="0.3">
      <c r="B497" s="31" t="s">
        <v>477</v>
      </c>
      <c r="C497" s="34" t="s">
        <v>10</v>
      </c>
      <c r="D497" s="35" t="s">
        <v>12</v>
      </c>
      <c r="E497" s="35" t="s">
        <v>12</v>
      </c>
      <c r="F497" s="35" t="s">
        <v>12</v>
      </c>
      <c r="G497" s="35" t="s">
        <v>12</v>
      </c>
      <c r="H497" s="35" t="s">
        <v>12</v>
      </c>
      <c r="I497" s="35" t="s">
        <v>12</v>
      </c>
      <c r="J497" s="34" t="str">
        <f t="shared" si="159"/>
        <v>nav</v>
      </c>
      <c r="K497" s="35">
        <f t="shared" si="159"/>
        <v>6.8575225874991856</v>
      </c>
      <c r="L497" s="35">
        <f t="shared" si="159"/>
        <v>7.4452157822836735</v>
      </c>
      <c r="M497" s="35">
        <f t="shared" si="159"/>
        <v>7.4367921449048975</v>
      </c>
      <c r="N497" s="35">
        <f t="shared" si="159"/>
        <v>8.2254962335557043</v>
      </c>
      <c r="O497" s="35">
        <f t="shared" si="159"/>
        <v>7.5422712347173517</v>
      </c>
      <c r="P497" s="499">
        <f t="shared" si="158"/>
        <v>4.8257060673514562</v>
      </c>
    </row>
    <row r="498" spans="2:16" s="301" customFormat="1" x14ac:dyDescent="0.3">
      <c r="B498" s="31" t="s">
        <v>727</v>
      </c>
      <c r="C498" s="34" t="s">
        <v>10</v>
      </c>
      <c r="D498" s="35" t="s">
        <v>10</v>
      </c>
      <c r="E498" s="35" t="s">
        <v>10</v>
      </c>
      <c r="F498" s="35" t="s">
        <v>10</v>
      </c>
      <c r="G498" s="35" t="s">
        <v>10</v>
      </c>
      <c r="H498" s="35" t="s">
        <v>10</v>
      </c>
      <c r="I498" s="35" t="s">
        <v>10</v>
      </c>
      <c r="J498" s="34" t="str">
        <f t="shared" ref="J498:J499" si="160">IF(ISNUMBER(J408/C296/10),J408/C296/10,"nav")</f>
        <v>nav</v>
      </c>
      <c r="K498" s="35">
        <f t="shared" ref="K498" si="161">IF(ISNUMBER(K408/D296/10),K408/D296/10,"nav")</f>
        <v>68.31078638727891</v>
      </c>
      <c r="L498" s="35">
        <f t="shared" ref="L498" si="162">IF(ISNUMBER(L408/E296/10),L408/E296/10,"nav")</f>
        <v>65.39892605062623</v>
      </c>
      <c r="M498" s="35">
        <f t="shared" ref="M498" si="163">IF(ISNUMBER(M408/F296/10),M408/F296/10,"nav")</f>
        <v>66.199057022000289</v>
      </c>
      <c r="N498" s="35">
        <f t="shared" ref="N498" si="164">IF(ISNUMBER(N408/G296/10),N408/G296/10,"nav")</f>
        <v>67.30314234131734</v>
      </c>
      <c r="O498" s="35">
        <f t="shared" ref="O498" si="165">IF(ISNUMBER(O408/H296/10),O408/H296/10,"nav")</f>
        <v>65.5504489662586</v>
      </c>
      <c r="P498" s="499">
        <f t="shared" ref="P498" si="166">IF(ISNUMBER(P408/I296/10),P408/I296/10,"nav")</f>
        <v>60.254100013440599</v>
      </c>
    </row>
    <row r="499" spans="2:16" x14ac:dyDescent="0.3">
      <c r="B499" s="31" t="s">
        <v>333</v>
      </c>
      <c r="C499" s="34" t="s">
        <v>10</v>
      </c>
      <c r="D499" s="35" t="s">
        <v>10</v>
      </c>
      <c r="E499" s="35" t="s">
        <v>10</v>
      </c>
      <c r="F499" s="35" t="s">
        <v>10</v>
      </c>
      <c r="G499" s="35" t="s">
        <v>10</v>
      </c>
      <c r="H499" s="35" t="s">
        <v>10</v>
      </c>
      <c r="I499" s="35" t="s">
        <v>10</v>
      </c>
      <c r="J499" s="34" t="str">
        <f t="shared" si="160"/>
        <v>nav</v>
      </c>
      <c r="K499" s="35" t="str">
        <f t="shared" ref="K499:P506" si="167">IF(ISNUMBER(K409/D297/10),K409/D297/10,"nav")</f>
        <v>nav</v>
      </c>
      <c r="L499" s="35" t="str">
        <f t="shared" si="167"/>
        <v>nav</v>
      </c>
      <c r="M499" s="35" t="str">
        <f t="shared" si="167"/>
        <v>nav</v>
      </c>
      <c r="N499" s="35" t="str">
        <f t="shared" si="167"/>
        <v>nav</v>
      </c>
      <c r="O499" s="35" t="str">
        <f t="shared" si="167"/>
        <v>nav</v>
      </c>
      <c r="P499" s="499" t="str">
        <f t="shared" si="167"/>
        <v>nav</v>
      </c>
    </row>
    <row r="500" spans="2:16" x14ac:dyDescent="0.3">
      <c r="B500" s="31" t="s">
        <v>334</v>
      </c>
      <c r="C500" s="34" t="s">
        <v>10</v>
      </c>
      <c r="D500" s="35" t="s">
        <v>10</v>
      </c>
      <c r="E500" s="35" t="s">
        <v>10</v>
      </c>
      <c r="F500" s="35" t="s">
        <v>10</v>
      </c>
      <c r="G500" s="35" t="s">
        <v>10</v>
      </c>
      <c r="H500" s="35" t="s">
        <v>10</v>
      </c>
      <c r="I500" s="35" t="s">
        <v>10</v>
      </c>
      <c r="J500" s="34">
        <f t="shared" ref="J500:J506" si="168">IF(ISNUMBER(J410/C298/10),J410/C298/10,"nav")</f>
        <v>8.6961569824222096E-3</v>
      </c>
      <c r="K500" s="35">
        <f t="shared" si="167"/>
        <v>7.1566969887988082E-3</v>
      </c>
      <c r="L500" s="35">
        <f t="shared" si="167"/>
        <v>7.5838274670917347E-3</v>
      </c>
      <c r="M500" s="35">
        <f t="shared" si="167"/>
        <v>1.2663941761627467E-2</v>
      </c>
      <c r="N500" s="35">
        <f t="shared" si="167"/>
        <v>1.2999823624333145E-2</v>
      </c>
      <c r="O500" s="35">
        <f t="shared" si="167"/>
        <v>1.8436419198267624E-2</v>
      </c>
      <c r="P500" s="499">
        <f t="shared" si="167"/>
        <v>3.5272938261485677E-2</v>
      </c>
    </row>
    <row r="501" spans="2:16" x14ac:dyDescent="0.3">
      <c r="B501" s="31" t="s">
        <v>335</v>
      </c>
      <c r="C501" s="34" t="s">
        <v>10</v>
      </c>
      <c r="D501" s="35" t="s">
        <v>10</v>
      </c>
      <c r="E501" s="35" t="s">
        <v>10</v>
      </c>
      <c r="F501" s="35" t="s">
        <v>10</v>
      </c>
      <c r="G501" s="35" t="s">
        <v>10</v>
      </c>
      <c r="H501" s="35" t="s">
        <v>10</v>
      </c>
      <c r="I501" s="35" t="s">
        <v>10</v>
      </c>
      <c r="J501" s="34" t="str">
        <f t="shared" si="168"/>
        <v>nav</v>
      </c>
      <c r="K501" s="35" t="str">
        <f t="shared" si="167"/>
        <v>nav</v>
      </c>
      <c r="L501" s="35" t="str">
        <f t="shared" si="167"/>
        <v>nav</v>
      </c>
      <c r="M501" s="35" t="str">
        <f t="shared" si="167"/>
        <v>nav</v>
      </c>
      <c r="N501" s="35" t="str">
        <f t="shared" si="167"/>
        <v>nav</v>
      </c>
      <c r="O501" s="35" t="str">
        <f t="shared" si="167"/>
        <v>nav</v>
      </c>
      <c r="P501" s="499" t="str">
        <f t="shared" si="167"/>
        <v>nav</v>
      </c>
    </row>
    <row r="502" spans="2:16" x14ac:dyDescent="0.3">
      <c r="B502" s="31" t="s">
        <v>336</v>
      </c>
      <c r="C502" s="34" t="s">
        <v>12</v>
      </c>
      <c r="D502" s="35" t="s">
        <v>12</v>
      </c>
      <c r="E502" s="35" t="s">
        <v>12</v>
      </c>
      <c r="F502" s="35" t="s">
        <v>12</v>
      </c>
      <c r="G502" s="35" t="s">
        <v>12</v>
      </c>
      <c r="H502" s="35" t="s">
        <v>12</v>
      </c>
      <c r="I502" s="35" t="s">
        <v>12</v>
      </c>
      <c r="J502" s="34">
        <f t="shared" si="168"/>
        <v>17.054930833139828</v>
      </c>
      <c r="K502" s="35">
        <f t="shared" si="167"/>
        <v>14.168661388148521</v>
      </c>
      <c r="L502" s="35">
        <f t="shared" si="167"/>
        <v>13.766793815104037</v>
      </c>
      <c r="M502" s="35">
        <f t="shared" si="167"/>
        <v>14.551159043866027</v>
      </c>
      <c r="N502" s="35">
        <f t="shared" si="167"/>
        <v>15.139891785044711</v>
      </c>
      <c r="O502" s="35">
        <f t="shared" si="167"/>
        <v>15.511019355709124</v>
      </c>
      <c r="P502" s="499">
        <f t="shared" si="167"/>
        <v>16.354967838267498</v>
      </c>
    </row>
    <row r="503" spans="2:16" x14ac:dyDescent="0.3">
      <c r="B503" s="31" t="s">
        <v>337</v>
      </c>
      <c r="C503" s="34" t="s">
        <v>12</v>
      </c>
      <c r="D503" s="35" t="s">
        <v>12</v>
      </c>
      <c r="E503" s="35" t="s">
        <v>12</v>
      </c>
      <c r="F503" s="35" t="s">
        <v>12</v>
      </c>
      <c r="G503" s="35" t="s">
        <v>12</v>
      </c>
      <c r="H503" s="35" t="s">
        <v>12</v>
      </c>
      <c r="I503" s="35" t="s">
        <v>12</v>
      </c>
      <c r="J503" s="34">
        <f t="shared" si="168"/>
        <v>41.483201612753454</v>
      </c>
      <c r="K503" s="35">
        <f t="shared" si="167"/>
        <v>42.8845053869032</v>
      </c>
      <c r="L503" s="35">
        <f t="shared" si="167"/>
        <v>44.301805875962089</v>
      </c>
      <c r="M503" s="35">
        <f t="shared" si="167"/>
        <v>44.785704407974499</v>
      </c>
      <c r="N503" s="35">
        <f t="shared" si="167"/>
        <v>42.457062373474891</v>
      </c>
      <c r="O503" s="35">
        <f t="shared" si="167"/>
        <v>40.143267873787053</v>
      </c>
      <c r="P503" s="499">
        <f t="shared" si="167"/>
        <v>39.621038593263968</v>
      </c>
    </row>
    <row r="504" spans="2:16" x14ac:dyDescent="0.3">
      <c r="B504" s="31" t="s">
        <v>338</v>
      </c>
      <c r="C504" s="34" t="s">
        <v>12</v>
      </c>
      <c r="D504" s="35" t="s">
        <v>12</v>
      </c>
      <c r="E504" s="35" t="s">
        <v>12</v>
      </c>
      <c r="F504" s="35" t="s">
        <v>12</v>
      </c>
      <c r="G504" s="35" t="s">
        <v>12</v>
      </c>
      <c r="H504" s="35" t="s">
        <v>12</v>
      </c>
      <c r="I504" s="35" t="s">
        <v>12</v>
      </c>
      <c r="J504" s="34">
        <f t="shared" si="168"/>
        <v>39.19872992303906</v>
      </c>
      <c r="K504" s="35">
        <f t="shared" si="167"/>
        <v>24.914839100131008</v>
      </c>
      <c r="L504" s="35">
        <f t="shared" si="167"/>
        <v>24.759428737070614</v>
      </c>
      <c r="M504" s="35">
        <f t="shared" si="167"/>
        <v>22.428892706396525</v>
      </c>
      <c r="N504" s="35">
        <f t="shared" si="167"/>
        <v>23.660939622071375</v>
      </c>
      <c r="O504" s="35">
        <f t="shared" si="167"/>
        <v>21.632841586391038</v>
      </c>
      <c r="P504" s="499">
        <f t="shared" si="167"/>
        <v>12.379689326957221</v>
      </c>
    </row>
    <row r="505" spans="2:16" x14ac:dyDescent="0.3">
      <c r="B505" s="31" t="s">
        <v>339</v>
      </c>
      <c r="C505" s="34" t="s">
        <v>10</v>
      </c>
      <c r="D505" s="35" t="s">
        <v>10</v>
      </c>
      <c r="E505" s="35" t="s">
        <v>10</v>
      </c>
      <c r="F505" s="35" t="s">
        <v>10</v>
      </c>
      <c r="G505" s="35" t="s">
        <v>10</v>
      </c>
      <c r="H505" s="35" t="s">
        <v>10</v>
      </c>
      <c r="I505" s="35" t="s">
        <v>10</v>
      </c>
      <c r="J505" s="34">
        <f t="shared" si="168"/>
        <v>22.745816078384621</v>
      </c>
      <c r="K505" s="35">
        <f t="shared" si="167"/>
        <v>23.123272237692198</v>
      </c>
      <c r="L505" s="35">
        <f t="shared" si="167"/>
        <v>27.201454878986102</v>
      </c>
      <c r="M505" s="35">
        <f t="shared" si="167"/>
        <v>26.467333360833436</v>
      </c>
      <c r="N505" s="35">
        <f t="shared" si="167"/>
        <v>25.468241301723875</v>
      </c>
      <c r="O505" s="35">
        <f t="shared" si="167"/>
        <v>22.51392023253311</v>
      </c>
      <c r="P505" s="499">
        <f t="shared" si="167"/>
        <v>12.735060228239862</v>
      </c>
    </row>
    <row r="506" spans="2:16" x14ac:dyDescent="0.3">
      <c r="B506" s="33" t="s">
        <v>340</v>
      </c>
      <c r="C506" s="36" t="s">
        <v>12</v>
      </c>
      <c r="D506" s="37" t="s">
        <v>12</v>
      </c>
      <c r="E506" s="37" t="s">
        <v>12</v>
      </c>
      <c r="F506" s="37" t="s">
        <v>12</v>
      </c>
      <c r="G506" s="37" t="s">
        <v>12</v>
      </c>
      <c r="H506" s="37" t="s">
        <v>12</v>
      </c>
      <c r="I506" s="37" t="s">
        <v>12</v>
      </c>
      <c r="J506" s="36">
        <f t="shared" si="168"/>
        <v>19.103913850957792</v>
      </c>
      <c r="K506" s="37">
        <f t="shared" si="167"/>
        <v>19.7321571706185</v>
      </c>
      <c r="L506" s="37">
        <f t="shared" si="167"/>
        <v>20.846861513442303</v>
      </c>
      <c r="M506" s="37">
        <f t="shared" si="167"/>
        <v>21.504881246173042</v>
      </c>
      <c r="N506" s="37">
        <f t="shared" si="167"/>
        <v>21.567444290799692</v>
      </c>
      <c r="O506" s="37">
        <f t="shared" si="167"/>
        <v>21.321596243923779</v>
      </c>
      <c r="P506" s="500">
        <f t="shared" si="167"/>
        <v>20.528132766494327</v>
      </c>
    </row>
    <row r="507" spans="2:16" x14ac:dyDescent="0.3">
      <c r="B507" s="261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 x14ac:dyDescent="0.3">
      <c r="B508" s="722" t="s">
        <v>356</v>
      </c>
      <c r="C508" s="722"/>
      <c r="D508" s="722"/>
      <c r="E508" s="722"/>
      <c r="F508" s="722"/>
      <c r="G508" s="722"/>
      <c r="H508" s="722"/>
      <c r="I508" s="722"/>
      <c r="J508" s="722"/>
      <c r="K508" s="722"/>
      <c r="L508" s="722"/>
      <c r="M508" s="722"/>
      <c r="N508" s="722"/>
      <c r="O508" s="722"/>
      <c r="P508" s="722"/>
    </row>
    <row r="509" spans="2:16" x14ac:dyDescent="0.3">
      <c r="B509" s="733" t="s">
        <v>357</v>
      </c>
      <c r="C509" s="709"/>
      <c r="D509" s="709"/>
      <c r="E509" s="709"/>
      <c r="F509" s="709"/>
      <c r="G509" s="709"/>
      <c r="H509" s="709"/>
      <c r="I509" s="709"/>
      <c r="J509" s="709"/>
      <c r="K509" s="709"/>
      <c r="L509" s="709"/>
      <c r="M509" s="709"/>
      <c r="N509" s="709"/>
      <c r="O509" s="709"/>
      <c r="P509" s="709"/>
    </row>
    <row r="510" spans="2:16" x14ac:dyDescent="0.3">
      <c r="B510" s="734" t="s">
        <v>358</v>
      </c>
      <c r="C510" s="734"/>
      <c r="D510" s="734"/>
      <c r="E510" s="734"/>
      <c r="F510" s="734"/>
      <c r="G510" s="734"/>
      <c r="H510" s="734"/>
      <c r="I510" s="734"/>
      <c r="J510" s="734"/>
      <c r="K510" s="734"/>
      <c r="L510" s="734"/>
      <c r="M510" s="734"/>
      <c r="N510" s="734"/>
      <c r="O510" s="734"/>
      <c r="P510" s="734"/>
    </row>
    <row r="511" spans="2:16" x14ac:dyDescent="0.3">
      <c r="B511" s="261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 x14ac:dyDescent="0.3">
      <c r="B512" s="17">
        <v>100</v>
      </c>
      <c r="C512" s="717" t="s">
        <v>22</v>
      </c>
      <c r="D512" s="718"/>
      <c r="E512" s="718"/>
      <c r="F512" s="718"/>
      <c r="G512" s="718"/>
      <c r="H512" s="718"/>
      <c r="I512" s="718"/>
      <c r="J512" s="717" t="s">
        <v>23</v>
      </c>
      <c r="K512" s="718"/>
      <c r="L512" s="718"/>
      <c r="M512" s="718"/>
      <c r="N512" s="718"/>
      <c r="O512" s="718"/>
      <c r="P512" s="718"/>
    </row>
    <row r="513" spans="2:17" x14ac:dyDescent="0.3">
      <c r="B513" s="261"/>
      <c r="C513" s="431">
        <v>2014</v>
      </c>
      <c r="D513" s="416">
        <v>2015</v>
      </c>
      <c r="E513" s="416">
        <v>2016</v>
      </c>
      <c r="F513" s="416">
        <v>2017</v>
      </c>
      <c r="G513" s="416">
        <v>2018</v>
      </c>
      <c r="H513" s="416">
        <v>2019</v>
      </c>
      <c r="I513" s="416">
        <v>2020</v>
      </c>
      <c r="J513" s="384">
        <v>2014</v>
      </c>
      <c r="K513" s="385">
        <v>2015</v>
      </c>
      <c r="L513" s="385">
        <v>2016</v>
      </c>
      <c r="M513" s="385">
        <v>2017</v>
      </c>
      <c r="N513" s="385">
        <v>2018</v>
      </c>
      <c r="O513" s="385">
        <v>2019</v>
      </c>
      <c r="P513" s="385">
        <v>2020</v>
      </c>
    </row>
    <row r="514" spans="2:17" x14ac:dyDescent="0.3">
      <c r="B514" s="32" t="s">
        <v>327</v>
      </c>
      <c r="C514" s="678">
        <v>-7.6893181988476753</v>
      </c>
      <c r="D514" s="679">
        <f t="shared" ref="D514:H514" si="169">IF(ISNUMBER((D334/C334-1)*100),(D334/C334-1)*100,"nav")</f>
        <v>16.049514411833222</v>
      </c>
      <c r="E514" s="679">
        <f t="shared" si="169"/>
        <v>20.097113326632577</v>
      </c>
      <c r="F514" s="679">
        <f t="shared" si="169"/>
        <v>23.29423806215307</v>
      </c>
      <c r="G514" s="679">
        <f t="shared" si="169"/>
        <v>29.904252601665426</v>
      </c>
      <c r="H514" s="679">
        <f t="shared" si="169"/>
        <v>36.497816478547797</v>
      </c>
      <c r="I514" s="679">
        <f>IF(ISNUMBER((I334/H334-1)*100),(I334/H334-1)*100,"nav")</f>
        <v>76.144310713627632</v>
      </c>
      <c r="J514" s="678">
        <v>-16.17831753096025</v>
      </c>
      <c r="K514" s="679">
        <f t="shared" ref="K514:O514" si="170">IF(ISNUMBER((K334/J334-1)*100),(K334/J334-1)*100,"nav")</f>
        <v>9.4096255754710469</v>
      </c>
      <c r="L514" s="679">
        <f t="shared" si="170"/>
        <v>12.665393374263335</v>
      </c>
      <c r="M514" s="679">
        <f t="shared" si="170"/>
        <v>22.518258824642533</v>
      </c>
      <c r="N514" s="679">
        <f t="shared" si="170"/>
        <v>23.686401398116242</v>
      </c>
      <c r="O514" s="679">
        <f t="shared" si="170"/>
        <v>17.460981617988903</v>
      </c>
      <c r="P514" s="680">
        <f>IF(ISNUMBER((P334/O334-1)*100),(P334/O334-1)*100,"nav")</f>
        <v>14.574015802128692</v>
      </c>
    </row>
    <row r="515" spans="2:17" s="301" customFormat="1" x14ac:dyDescent="0.3">
      <c r="B515" s="31" t="s">
        <v>640</v>
      </c>
      <c r="C515" s="681" t="s">
        <v>10</v>
      </c>
      <c r="D515" s="682">
        <f t="shared" ref="D515:I515" si="171">IF(ISNUMBER((D335/C335-1)*100),(D335/C335-1)*100,"nav")</f>
        <v>11.821696905074663</v>
      </c>
      <c r="E515" s="682">
        <f t="shared" si="171"/>
        <v>23.024070817773733</v>
      </c>
      <c r="F515" s="682">
        <f t="shared" si="171"/>
        <v>10.790583297583778</v>
      </c>
      <c r="G515" s="682">
        <f t="shared" si="171"/>
        <v>7.9559669188428161</v>
      </c>
      <c r="H515" s="682">
        <f t="shared" si="171"/>
        <v>8.3315517846107578</v>
      </c>
      <c r="I515" s="682">
        <f t="shared" si="171"/>
        <v>-12.928577650634788</v>
      </c>
      <c r="J515" s="681" t="s">
        <v>10</v>
      </c>
      <c r="K515" s="682">
        <f t="shared" ref="K515:P515" si="172">IF(ISNUMBER((K335/J335-1)*100),(K335/J335-1)*100,"nav")</f>
        <v>71.234830411783008</v>
      </c>
      <c r="L515" s="682">
        <f t="shared" si="172"/>
        <v>55.549329900810186</v>
      </c>
      <c r="M515" s="682">
        <f t="shared" si="172"/>
        <v>-5.1023686439440441</v>
      </c>
      <c r="N515" s="682">
        <f t="shared" si="172"/>
        <v>-30.60856005580861</v>
      </c>
      <c r="O515" s="682">
        <f t="shared" si="172"/>
        <v>-23.972501478415143</v>
      </c>
      <c r="P515" s="683">
        <f t="shared" si="172"/>
        <v>-0.76421973748177496</v>
      </c>
    </row>
    <row r="516" spans="2:17" x14ac:dyDescent="0.3">
      <c r="B516" s="31" t="s">
        <v>328</v>
      </c>
      <c r="C516" s="681" t="s">
        <v>10</v>
      </c>
      <c r="D516" s="682" t="str">
        <f t="shared" ref="D516:I516" si="173">IF(ISNUMBER((D336/C336-1)*100),(D336/C336-1)*100,"nav")</f>
        <v>nav</v>
      </c>
      <c r="E516" s="682" t="str">
        <f t="shared" si="173"/>
        <v>nav</v>
      </c>
      <c r="F516" s="682" t="str">
        <f t="shared" si="173"/>
        <v>nav</v>
      </c>
      <c r="G516" s="682" t="str">
        <f t="shared" si="173"/>
        <v>nav</v>
      </c>
      <c r="H516" s="682" t="str">
        <f t="shared" si="173"/>
        <v>nav</v>
      </c>
      <c r="I516" s="682" t="str">
        <f t="shared" si="173"/>
        <v>nav</v>
      </c>
      <c r="J516" s="681" t="s">
        <v>10</v>
      </c>
      <c r="K516" s="682" t="str">
        <f t="shared" ref="K516:P516" si="174">IF(ISNUMBER((K336/J336-1)*100),(K336/J336-1)*100,"nav")</f>
        <v>nav</v>
      </c>
      <c r="L516" s="682" t="str">
        <f t="shared" si="174"/>
        <v>nav</v>
      </c>
      <c r="M516" s="682" t="str">
        <f t="shared" si="174"/>
        <v>nav</v>
      </c>
      <c r="N516" s="682" t="str">
        <f t="shared" si="174"/>
        <v>nav</v>
      </c>
      <c r="O516" s="682" t="str">
        <f t="shared" si="174"/>
        <v>nav</v>
      </c>
      <c r="P516" s="683" t="str">
        <f t="shared" si="174"/>
        <v>nav</v>
      </c>
    </row>
    <row r="517" spans="2:17" x14ac:dyDescent="0.3">
      <c r="B517" s="31" t="s">
        <v>329</v>
      </c>
      <c r="C517" s="681">
        <v>4.2401613426744627</v>
      </c>
      <c r="D517" s="682">
        <f t="shared" ref="D517:I517" si="175">IF(ISNUMBER((D337/C337-1)*100),(D337/C337-1)*100,"nav")</f>
        <v>0.82938416413711469</v>
      </c>
      <c r="E517" s="682">
        <f t="shared" si="175"/>
        <v>-1.0530437066967324</v>
      </c>
      <c r="F517" s="682">
        <f t="shared" si="175"/>
        <v>5.5793364585595917</v>
      </c>
      <c r="G517" s="682">
        <f t="shared" si="175"/>
        <v>3.6020668333863304</v>
      </c>
      <c r="H517" s="682">
        <f t="shared" si="175"/>
        <v>9.1054232575045404</v>
      </c>
      <c r="I517" s="682">
        <f t="shared" si="175"/>
        <v>16.813281935019898</v>
      </c>
      <c r="J517" s="681">
        <v>12.18679365014108</v>
      </c>
      <c r="K517" s="682">
        <f t="shared" ref="K517:P517" si="176">IF(ISNUMBER((K337/J337-1)*100),(K337/J337-1)*100,"nav")</f>
        <v>-2.3404492383305442</v>
      </c>
      <c r="L517" s="682">
        <f t="shared" si="176"/>
        <v>-1.6821533800402855</v>
      </c>
      <c r="M517" s="682">
        <f t="shared" si="176"/>
        <v>0.43866580165650149</v>
      </c>
      <c r="N517" s="682">
        <f t="shared" si="176"/>
        <v>19.956414234430998</v>
      </c>
      <c r="O517" s="682">
        <f t="shared" si="176"/>
        <v>-6.4582335729790552</v>
      </c>
      <c r="P517" s="683">
        <f t="shared" si="176"/>
        <v>1.3043738267868088</v>
      </c>
    </row>
    <row r="518" spans="2:17" x14ac:dyDescent="0.3">
      <c r="B518" s="31" t="s">
        <v>330</v>
      </c>
      <c r="C518" s="681">
        <v>13.301447232986527</v>
      </c>
      <c r="D518" s="682">
        <f t="shared" ref="D518:I518" si="177">IF(ISNUMBER((D338/C338-1)*100),(D338/C338-1)*100,"nav")</f>
        <v>17.945137973884862</v>
      </c>
      <c r="E518" s="682">
        <f t="shared" si="177"/>
        <v>10.380886678043645</v>
      </c>
      <c r="F518" s="682">
        <f t="shared" si="177"/>
        <v>8.5518092105263186</v>
      </c>
      <c r="G518" s="682">
        <f t="shared" si="177"/>
        <v>18.519079689997643</v>
      </c>
      <c r="H518" s="682">
        <f t="shared" si="177"/>
        <v>20.216179591419305</v>
      </c>
      <c r="I518" s="682">
        <f t="shared" si="177"/>
        <v>10.135533920700169</v>
      </c>
      <c r="J518" s="681" t="s">
        <v>12</v>
      </c>
      <c r="K518" s="682" t="str">
        <f t="shared" ref="K518:P518" si="178">IF(ISNUMBER((K338/J338-1)*100),(K338/J338-1)*100,"nav")</f>
        <v>nav</v>
      </c>
      <c r="L518" s="682" t="str">
        <f t="shared" si="178"/>
        <v>nav</v>
      </c>
      <c r="M518" s="682" t="str">
        <f t="shared" si="178"/>
        <v>nav</v>
      </c>
      <c r="N518" s="682" t="str">
        <f t="shared" si="178"/>
        <v>nav</v>
      </c>
      <c r="O518" s="682" t="str">
        <f t="shared" si="178"/>
        <v>nav</v>
      </c>
      <c r="P518" s="683" t="str">
        <f t="shared" si="178"/>
        <v>nav</v>
      </c>
    </row>
    <row r="519" spans="2:17" x14ac:dyDescent="0.3">
      <c r="B519" s="31" t="s">
        <v>331</v>
      </c>
      <c r="C519" s="681">
        <v>7.8914321279695239</v>
      </c>
      <c r="D519" s="682">
        <f t="shared" ref="D519:I519" si="179">IF(ISNUMBER((D339/C339-1)*100),(D339/C339-1)*100,"nav")</f>
        <v>7.7180689608796094</v>
      </c>
      <c r="E519" s="682">
        <f t="shared" si="179"/>
        <v>6.5073613934671259</v>
      </c>
      <c r="F519" s="682">
        <f t="shared" si="179"/>
        <v>8.5771459277290916</v>
      </c>
      <c r="G519" s="682">
        <f t="shared" si="179"/>
        <v>9.7612612693019685</v>
      </c>
      <c r="H519" s="682">
        <f t="shared" si="179"/>
        <v>10.154417923994563</v>
      </c>
      <c r="I519" s="682">
        <f t="shared" si="179"/>
        <v>17.986027885916144</v>
      </c>
      <c r="J519" s="681">
        <v>26.191784934151798</v>
      </c>
      <c r="K519" s="682">
        <f t="shared" ref="K519:P519" si="180">IF(ISNUMBER((K339/J339-1)*100),(K339/J339-1)*100,"nav")</f>
        <v>7.4777026073353126</v>
      </c>
      <c r="L519" s="682">
        <f t="shared" si="180"/>
        <v>22.955800884226619</v>
      </c>
      <c r="M519" s="682">
        <f t="shared" si="180"/>
        <v>26.866223633653807</v>
      </c>
      <c r="N519" s="682">
        <f t="shared" si="180"/>
        <v>48.535009585404374</v>
      </c>
      <c r="O519" s="682">
        <f t="shared" si="180"/>
        <v>34.817971099747865</v>
      </c>
      <c r="P519" s="683">
        <f t="shared" si="180"/>
        <v>-27.581511980730134</v>
      </c>
    </row>
    <row r="520" spans="2:17" x14ac:dyDescent="0.3">
      <c r="B520" s="31" t="s">
        <v>332</v>
      </c>
      <c r="C520" s="681">
        <v>14.738040172590969</v>
      </c>
      <c r="D520" s="682">
        <f t="shared" ref="D520:I520" si="181">IF(ISNUMBER((D340/C340-1)*100),(D340/C340-1)*100,"nav")</f>
        <v>240.25129636632113</v>
      </c>
      <c r="E520" s="682">
        <f t="shared" si="181"/>
        <v>11.758365395723258</v>
      </c>
      <c r="F520" s="682">
        <f t="shared" si="181"/>
        <v>35.647872622927146</v>
      </c>
      <c r="G520" s="682">
        <f t="shared" si="181"/>
        <v>7.1234658343345414</v>
      </c>
      <c r="H520" s="682">
        <f t="shared" si="181"/>
        <v>28.112513392146777</v>
      </c>
      <c r="I520" s="682">
        <f t="shared" si="181"/>
        <v>43.540386106843279</v>
      </c>
      <c r="J520" s="681">
        <v>55.641522315127965</v>
      </c>
      <c r="K520" s="682">
        <f t="shared" ref="K520:P520" si="182">IF(ISNUMBER((K340/J340-1)*100),(K340/J340-1)*100,"nav")</f>
        <v>213.57694667760171</v>
      </c>
      <c r="L520" s="682">
        <f t="shared" si="182"/>
        <v>14.639424556936586</v>
      </c>
      <c r="M520" s="682">
        <f t="shared" si="182"/>
        <v>-37.246674574134197</v>
      </c>
      <c r="N520" s="682">
        <f t="shared" si="182"/>
        <v>-18.793353897734256</v>
      </c>
      <c r="O520" s="682">
        <f t="shared" si="182"/>
        <v>-38.150411843929632</v>
      </c>
      <c r="P520" s="683">
        <f t="shared" si="182"/>
        <v>19.430589750857852</v>
      </c>
    </row>
    <row r="521" spans="2:17" x14ac:dyDescent="0.3">
      <c r="B521" s="31" t="s">
        <v>477</v>
      </c>
      <c r="C521" s="681" t="s">
        <v>10</v>
      </c>
      <c r="D521" s="682" t="str">
        <f t="shared" ref="D521:I522" si="183">IF(ISNUMBER((D341/C341-1)*100),(D341/C341-1)*100,"nav")</f>
        <v>nav</v>
      </c>
      <c r="E521" s="682">
        <f t="shared" si="183"/>
        <v>7.3873173703264294</v>
      </c>
      <c r="F521" s="682">
        <f t="shared" si="183"/>
        <v>12.624767629109623</v>
      </c>
      <c r="G521" s="682">
        <f t="shared" si="183"/>
        <v>7.9440808945064889</v>
      </c>
      <c r="H521" s="682">
        <f t="shared" si="183"/>
        <v>3.6572532127047808</v>
      </c>
      <c r="I521" s="682">
        <f t="shared" si="183"/>
        <v>-7.7996347106907393</v>
      </c>
      <c r="J521" s="681" t="s">
        <v>10</v>
      </c>
      <c r="K521" s="682" t="str">
        <f t="shared" ref="K521:P522" si="184">IF(ISNUMBER((K341/J341-1)*100),(K341/J341-1)*100,"nav")</f>
        <v>nav</v>
      </c>
      <c r="L521" s="682" t="str">
        <f t="shared" si="184"/>
        <v>nav</v>
      </c>
      <c r="M521" s="682" t="str">
        <f t="shared" si="184"/>
        <v>nav</v>
      </c>
      <c r="N521" s="682" t="str">
        <f t="shared" si="184"/>
        <v>nav</v>
      </c>
      <c r="O521" s="682" t="str">
        <f t="shared" si="184"/>
        <v>nav</v>
      </c>
      <c r="P521" s="683" t="str">
        <f t="shared" si="184"/>
        <v>nav</v>
      </c>
    </row>
    <row r="522" spans="2:17" s="301" customFormat="1" x14ac:dyDescent="0.3">
      <c r="B522" s="31" t="s">
        <v>727</v>
      </c>
      <c r="C522" s="681" t="s">
        <v>10</v>
      </c>
      <c r="D522" s="682">
        <f t="shared" si="183"/>
        <v>1.4567556614729638</v>
      </c>
      <c r="E522" s="682">
        <f t="shared" ref="E522" si="185">IF(ISNUMBER((E342/D342-1)*100),(E342/D342-1)*100,"nav")</f>
        <v>11.332538534787528</v>
      </c>
      <c r="F522" s="682">
        <f t="shared" ref="F522" si="186">IF(ISNUMBER((F342/E342-1)*100),(F342/E342-1)*100,"nav")</f>
        <v>4.226276849281585</v>
      </c>
      <c r="G522" s="682">
        <f t="shared" ref="G522" si="187">IF(ISNUMBER((G342/F342-1)*100),(G342/F342-1)*100,"nav")</f>
        <v>2.7874882750038354</v>
      </c>
      <c r="H522" s="682">
        <f t="shared" ref="H522" si="188">IF(ISNUMBER((H342/G342-1)*100),(H342/G342-1)*100,"nav")</f>
        <v>8.9801122235990682</v>
      </c>
      <c r="I522" s="682">
        <f t="shared" ref="I522" si="189">IF(ISNUMBER((I342/H342-1)*100),(I342/H342-1)*100,"nav")</f>
        <v>1.6132488442591519</v>
      </c>
      <c r="J522" s="681" t="s">
        <v>10</v>
      </c>
      <c r="K522" s="682">
        <f t="shared" si="184"/>
        <v>39.520591585277231</v>
      </c>
      <c r="L522" s="682">
        <f t="shared" ref="L522" si="190">IF(ISNUMBER((L342/K342-1)*100),(L342/K342-1)*100,"nav")</f>
        <v>0.91792819312339624</v>
      </c>
      <c r="M522" s="682">
        <f t="shared" ref="M522" si="191">IF(ISNUMBER((M342/L342-1)*100),(M342/L342-1)*100,"nav")</f>
        <v>-0.83335721532882268</v>
      </c>
      <c r="N522" s="682">
        <f t="shared" ref="N522" si="192">IF(ISNUMBER((N342/M342-1)*100),(N342/M342-1)*100,"nav")</f>
        <v>7.2909596170925184</v>
      </c>
      <c r="O522" s="682">
        <f t="shared" ref="O522" si="193">IF(ISNUMBER((O342/N342-1)*100),(O342/N342-1)*100,"nav")</f>
        <v>9.4441329648090377</v>
      </c>
      <c r="P522" s="683">
        <f t="shared" ref="P522" si="194">IF(ISNUMBER((P342/O342-1)*100),(P342/O342-1)*100,"nav")</f>
        <v>-2.6148959892422607</v>
      </c>
      <c r="Q522" s="629"/>
    </row>
    <row r="523" spans="2:17" x14ac:dyDescent="0.3">
      <c r="B523" s="31" t="s">
        <v>333</v>
      </c>
      <c r="C523" s="681" t="s">
        <v>10</v>
      </c>
      <c r="D523" s="682" t="str">
        <f t="shared" ref="D523:I523" si="195">IF(ISNUMBER((D343/C343-1)*100),(D343/C343-1)*100,"nav")</f>
        <v>nav</v>
      </c>
      <c r="E523" s="682">
        <f t="shared" si="195"/>
        <v>38.999033235404056</v>
      </c>
      <c r="F523" s="682">
        <f t="shared" si="195"/>
        <v>-10.373368876030975</v>
      </c>
      <c r="G523" s="682">
        <f t="shared" si="195"/>
        <v>7.6132010726119415</v>
      </c>
      <c r="H523" s="682">
        <f t="shared" si="195"/>
        <v>58.620911889156744</v>
      </c>
      <c r="I523" s="682">
        <f t="shared" si="195"/>
        <v>15.536249324377582</v>
      </c>
      <c r="J523" s="681" t="s">
        <v>10</v>
      </c>
      <c r="K523" s="682" t="str">
        <f t="shared" ref="K523:P523" si="196">IF(ISNUMBER((K343/J343-1)*100),(K343/J343-1)*100,"nav")</f>
        <v>nav</v>
      </c>
      <c r="L523" s="682" t="str">
        <f t="shared" si="196"/>
        <v>nav</v>
      </c>
      <c r="M523" s="682" t="str">
        <f t="shared" si="196"/>
        <v>nav</v>
      </c>
      <c r="N523" s="682" t="str">
        <f t="shared" si="196"/>
        <v>nav</v>
      </c>
      <c r="O523" s="682" t="str">
        <f t="shared" si="196"/>
        <v>nav</v>
      </c>
      <c r="P523" s="683" t="str">
        <f t="shared" si="196"/>
        <v>nav</v>
      </c>
    </row>
    <row r="524" spans="2:17" x14ac:dyDescent="0.3">
      <c r="B524" s="31" t="s">
        <v>334</v>
      </c>
      <c r="C524" s="681">
        <v>8.5572270996014588</v>
      </c>
      <c r="D524" s="682">
        <f t="shared" ref="D524:I524" si="197">IF(ISNUMBER((D344/C344-1)*100),(D344/C344-1)*100,"nav")</f>
        <v>3.1346518558656333</v>
      </c>
      <c r="E524" s="682">
        <f t="shared" si="197"/>
        <v>10.007355452228971</v>
      </c>
      <c r="F524" s="682">
        <f t="shared" si="197"/>
        <v>8.1692596086110356</v>
      </c>
      <c r="G524" s="682">
        <f t="shared" si="197"/>
        <v>24.446161487940831</v>
      </c>
      <c r="H524" s="682">
        <f t="shared" si="197"/>
        <v>6.4749605293501489E-2</v>
      </c>
      <c r="I524" s="682">
        <f t="shared" si="197"/>
        <v>-11.339804104064166</v>
      </c>
      <c r="J524" s="681" t="s">
        <v>10</v>
      </c>
      <c r="K524" s="682" t="str">
        <f t="shared" ref="K524:P524" si="198">IF(ISNUMBER((K344/J344-1)*100),(K344/J344-1)*100,"nav")</f>
        <v>nav</v>
      </c>
      <c r="L524" s="682" t="str">
        <f t="shared" si="198"/>
        <v>nav</v>
      </c>
      <c r="M524" s="682" t="str">
        <f t="shared" si="198"/>
        <v>nav</v>
      </c>
      <c r="N524" s="682" t="str">
        <f t="shared" si="198"/>
        <v>nav</v>
      </c>
      <c r="O524" s="682" t="str">
        <f t="shared" si="198"/>
        <v>nav</v>
      </c>
      <c r="P524" s="683" t="str">
        <f t="shared" si="198"/>
        <v>nav</v>
      </c>
    </row>
    <row r="525" spans="2:17" x14ac:dyDescent="0.3">
      <c r="B525" s="31" t="s">
        <v>335</v>
      </c>
      <c r="C525" s="681" t="s">
        <v>12</v>
      </c>
      <c r="D525" s="682">
        <f t="shared" ref="D525:I525" si="199">IF(ISNUMBER((D345/C345-1)*100),(D345/C345-1)*100,"nav")</f>
        <v>19.662885092007553</v>
      </c>
      <c r="E525" s="682">
        <f t="shared" si="199"/>
        <v>17.666313172039526</v>
      </c>
      <c r="F525" s="682">
        <f t="shared" si="199"/>
        <v>26.204035546373007</v>
      </c>
      <c r="G525" s="682">
        <f t="shared" si="199"/>
        <v>39.51665988619277</v>
      </c>
      <c r="H525" s="682">
        <f t="shared" si="199"/>
        <v>28.765399652584843</v>
      </c>
      <c r="I525" s="682">
        <f t="shared" si="199"/>
        <v>64.025813394250648</v>
      </c>
      <c r="J525" s="681" t="s">
        <v>12</v>
      </c>
      <c r="K525" s="682" t="s">
        <v>12</v>
      </c>
      <c r="L525" s="682" t="s">
        <v>12</v>
      </c>
      <c r="M525" s="682" t="s">
        <v>12</v>
      </c>
      <c r="N525" s="682" t="s">
        <v>12</v>
      </c>
      <c r="O525" s="682" t="s">
        <v>12</v>
      </c>
      <c r="P525" s="683" t="s">
        <v>12</v>
      </c>
    </row>
    <row r="526" spans="2:17" x14ac:dyDescent="0.3">
      <c r="B526" s="31" t="s">
        <v>336</v>
      </c>
      <c r="C526" s="681">
        <v>26.991490396996248</v>
      </c>
      <c r="D526" s="682">
        <f t="shared" ref="D526:I526" si="200">IF(ISNUMBER((D346/C346-1)*100),(D346/C346-1)*100,"nav")</f>
        <v>16.976887358714542</v>
      </c>
      <c r="E526" s="682">
        <f t="shared" si="200"/>
        <v>30.420996980154058</v>
      </c>
      <c r="F526" s="682">
        <f t="shared" si="200"/>
        <v>19.636392744010966</v>
      </c>
      <c r="G526" s="682">
        <f t="shared" si="200"/>
        <v>24.609103690760925</v>
      </c>
      <c r="H526" s="682">
        <f t="shared" si="200"/>
        <v>20.591423472950353</v>
      </c>
      <c r="I526" s="682">
        <f t="shared" si="200"/>
        <v>34.915607548446161</v>
      </c>
      <c r="J526" s="681">
        <v>-1.1833640203617384</v>
      </c>
      <c r="K526" s="682">
        <f t="shared" ref="K526:P526" si="201">IF(ISNUMBER((K346/J346-1)*100),(K346/J346-1)*100,"nav")</f>
        <v>-2.8988112331127303</v>
      </c>
      <c r="L526" s="682">
        <f t="shared" si="201"/>
        <v>14.270943622830789</v>
      </c>
      <c r="M526" s="682">
        <f t="shared" si="201"/>
        <v>2.0684423266123853</v>
      </c>
      <c r="N526" s="682">
        <f t="shared" si="201"/>
        <v>4.4690001703287185</v>
      </c>
      <c r="O526" s="682">
        <f t="shared" si="201"/>
        <v>7.6120406790714856</v>
      </c>
      <c r="P526" s="683">
        <f t="shared" si="201"/>
        <v>-2.7369831032571179</v>
      </c>
    </row>
    <row r="527" spans="2:17" x14ac:dyDescent="0.3">
      <c r="B527" s="31" t="s">
        <v>337</v>
      </c>
      <c r="C527" s="681">
        <v>13.207671498121321</v>
      </c>
      <c r="D527" s="682">
        <f t="shared" ref="D527:I527" si="202">IF(ISNUMBER((D347/C347-1)*100),(D347/C347-1)*100,"nav")</f>
        <v>13.862099543759721</v>
      </c>
      <c r="E527" s="682">
        <f t="shared" si="202"/>
        <v>10.743125016629328</v>
      </c>
      <c r="F527" s="682">
        <f t="shared" si="202"/>
        <v>9.0969253447114475</v>
      </c>
      <c r="G527" s="682">
        <f t="shared" si="202"/>
        <v>0.28533002743189595</v>
      </c>
      <c r="H527" s="682">
        <f t="shared" si="202"/>
        <v>25.391453005888543</v>
      </c>
      <c r="I527" s="682">
        <f t="shared" si="202"/>
        <v>16.057089336468032</v>
      </c>
      <c r="J527" s="681">
        <v>2.143385867645331</v>
      </c>
      <c r="K527" s="682">
        <f t="shared" ref="K527:P527" si="203">IF(ISNUMBER((K347/J347-1)*100),(K347/J347-1)*100,"nav")</f>
        <v>-4.518628278856573</v>
      </c>
      <c r="L527" s="682">
        <f t="shared" si="203"/>
        <v>-5.1482926863223426</v>
      </c>
      <c r="M527" s="682">
        <f t="shared" si="203"/>
        <v>12.366025480241127</v>
      </c>
      <c r="N527" s="682">
        <f t="shared" si="203"/>
        <v>114.00458419242989</v>
      </c>
      <c r="O527" s="682">
        <f t="shared" si="203"/>
        <v>14.075383344861159</v>
      </c>
      <c r="P527" s="683">
        <f t="shared" si="203"/>
        <v>-8.5733676602745117</v>
      </c>
    </row>
    <row r="528" spans="2:17" x14ac:dyDescent="0.3">
      <c r="B528" s="31" t="s">
        <v>338</v>
      </c>
      <c r="C528" s="681" t="s">
        <v>12</v>
      </c>
      <c r="D528" s="682">
        <f t="shared" ref="D528:I528" si="204">IF(ISNUMBER((D348/C348-1)*100),(D348/C348-1)*100,"nav")</f>
        <v>867.91272525469981</v>
      </c>
      <c r="E528" s="682">
        <f t="shared" si="204"/>
        <v>14.712153358747958</v>
      </c>
      <c r="F528" s="682">
        <f t="shared" si="204"/>
        <v>35.823908130514056</v>
      </c>
      <c r="G528" s="682">
        <f t="shared" si="204"/>
        <v>22.130803138663957</v>
      </c>
      <c r="H528" s="682">
        <f t="shared" si="204"/>
        <v>30.5821485660293</v>
      </c>
      <c r="I528" s="682">
        <f t="shared" si="204"/>
        <v>71.63201687518162</v>
      </c>
      <c r="J528" s="681" t="s">
        <v>10</v>
      </c>
      <c r="K528" s="682" t="str">
        <f t="shared" ref="K528:P528" si="205">IF(ISNUMBER((K348/J348-1)*100),(K348/J348-1)*100,"nav")</f>
        <v>nav</v>
      </c>
      <c r="L528" s="682" t="str">
        <f t="shared" si="205"/>
        <v>nav</v>
      </c>
      <c r="M528" s="682" t="str">
        <f t="shared" si="205"/>
        <v>nav</v>
      </c>
      <c r="N528" s="682" t="str">
        <f t="shared" si="205"/>
        <v>nav</v>
      </c>
      <c r="O528" s="682" t="str">
        <f t="shared" si="205"/>
        <v>nav</v>
      </c>
      <c r="P528" s="683" t="str">
        <f t="shared" si="205"/>
        <v>nav</v>
      </c>
    </row>
    <row r="529" spans="2:17" x14ac:dyDescent="0.3">
      <c r="B529" s="31" t="s">
        <v>339</v>
      </c>
      <c r="C529" s="681">
        <v>9.3179260544362883</v>
      </c>
      <c r="D529" s="682">
        <f t="shared" ref="D529:I529" si="206">IF(ISNUMBER((D349/C349-1)*100),(D349/C349-1)*100,"nav")</f>
        <v>11.497878053678123</v>
      </c>
      <c r="E529" s="682">
        <f t="shared" si="206"/>
        <v>-16.452929902648084</v>
      </c>
      <c r="F529" s="682">
        <f t="shared" si="206"/>
        <v>17.455791911027575</v>
      </c>
      <c r="G529" s="682">
        <f t="shared" si="206"/>
        <v>24.67002303060508</v>
      </c>
      <c r="H529" s="682">
        <f t="shared" si="206"/>
        <v>37.421927375755779</v>
      </c>
      <c r="I529" s="682">
        <f t="shared" si="206"/>
        <v>66.307806625459207</v>
      </c>
      <c r="J529" s="681">
        <v>-4.4676777734120705</v>
      </c>
      <c r="K529" s="682">
        <f t="shared" ref="K529:P529" si="207">IF(ISNUMBER((K349/J349-1)*100),(K349/J349-1)*100,"nav")</f>
        <v>-2.2324366450048427</v>
      </c>
      <c r="L529" s="682">
        <f t="shared" si="207"/>
        <v>-3.7677645379681657</v>
      </c>
      <c r="M529" s="682">
        <f t="shared" si="207"/>
        <v>-23.121908515693768</v>
      </c>
      <c r="N529" s="682">
        <f t="shared" si="207"/>
        <v>0.28870381956553892</v>
      </c>
      <c r="O529" s="682">
        <f t="shared" si="207"/>
        <v>174.58238919438153</v>
      </c>
      <c r="P529" s="683">
        <f t="shared" si="207"/>
        <v>-4.4519923408748667</v>
      </c>
    </row>
    <row r="530" spans="2:17" x14ac:dyDescent="0.3">
      <c r="B530" s="33" t="s">
        <v>340</v>
      </c>
      <c r="C530" s="684">
        <v>6.5588069040012353</v>
      </c>
      <c r="D530" s="685">
        <f t="shared" ref="D530:I530" si="208">IF(ISNUMBER((D350/C350-1)*100),(D350/C350-1)*100,"nav")</f>
        <v>6.8878668484009919</v>
      </c>
      <c r="E530" s="685">
        <f t="shared" si="208"/>
        <v>2.9950448262845653</v>
      </c>
      <c r="F530" s="685">
        <f t="shared" si="208"/>
        <v>7.0133924716644591</v>
      </c>
      <c r="G530" s="685">
        <f t="shared" si="208"/>
        <v>13.059420142856016</v>
      </c>
      <c r="H530" s="685">
        <f t="shared" si="208"/>
        <v>12.751661485965581</v>
      </c>
      <c r="I530" s="685">
        <f t="shared" si="208"/>
        <v>18.41630773803633</v>
      </c>
      <c r="J530" s="684">
        <v>21.151287208122447</v>
      </c>
      <c r="K530" s="685">
        <f t="shared" ref="K530:P530" si="209">IF(ISNUMBER((K350/J350-1)*100),(K350/J350-1)*100,"nav")</f>
        <v>12.976949927780446</v>
      </c>
      <c r="L530" s="685">
        <f t="shared" si="209"/>
        <v>11.272845112688511</v>
      </c>
      <c r="M530" s="685">
        <f t="shared" si="209"/>
        <v>9.9341341493092372</v>
      </c>
      <c r="N530" s="685">
        <f t="shared" si="209"/>
        <v>7.8272766201435529</v>
      </c>
      <c r="O530" s="685">
        <f t="shared" si="209"/>
        <v>8.341438624714371</v>
      </c>
      <c r="P530" s="686">
        <f t="shared" si="209"/>
        <v>8.1751140048957005</v>
      </c>
    </row>
    <row r="531" spans="2:17" x14ac:dyDescent="0.3">
      <c r="B531" s="261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7" x14ac:dyDescent="0.3">
      <c r="B532" s="722" t="s">
        <v>359</v>
      </c>
      <c r="C532" s="722"/>
      <c r="D532" s="722"/>
      <c r="E532" s="722"/>
      <c r="F532" s="722"/>
      <c r="G532" s="722"/>
      <c r="H532" s="722"/>
      <c r="I532" s="722"/>
      <c r="J532" s="722"/>
      <c r="K532" s="722"/>
      <c r="L532" s="722"/>
      <c r="M532" s="722"/>
      <c r="N532" s="722"/>
      <c r="O532" s="722"/>
      <c r="P532" s="722"/>
    </row>
    <row r="533" spans="2:17" x14ac:dyDescent="0.3">
      <c r="B533" s="12"/>
      <c r="C533" s="13"/>
      <c r="D533" s="13"/>
      <c r="E533" s="13"/>
      <c r="F533" s="13"/>
      <c r="G533" s="13"/>
      <c r="H533" s="13"/>
      <c r="I533" s="13"/>
      <c r="J533" s="14"/>
      <c r="K533" s="14"/>
      <c r="L533" s="14"/>
      <c r="M533" s="14"/>
      <c r="N533" s="14"/>
      <c r="O533" s="14"/>
      <c r="P533" s="14"/>
    </row>
    <row r="534" spans="2:17" x14ac:dyDescent="0.3">
      <c r="B534" s="7"/>
      <c r="C534" s="717" t="s">
        <v>25</v>
      </c>
      <c r="D534" s="718"/>
      <c r="E534" s="718"/>
      <c r="F534" s="718"/>
      <c r="G534" s="718"/>
      <c r="H534" s="718"/>
      <c r="I534" s="718"/>
      <c r="J534" s="717" t="s">
        <v>24</v>
      </c>
      <c r="K534" s="718"/>
      <c r="L534" s="718"/>
      <c r="M534" s="718"/>
      <c r="N534" s="718"/>
      <c r="O534" s="718"/>
      <c r="P534" s="718"/>
    </row>
    <row r="535" spans="2:17" x14ac:dyDescent="0.3">
      <c r="B535" s="261"/>
      <c r="C535" s="431">
        <v>2014</v>
      </c>
      <c r="D535" s="416">
        <v>2015</v>
      </c>
      <c r="E535" s="416">
        <v>2016</v>
      </c>
      <c r="F535" s="416">
        <v>2017</v>
      </c>
      <c r="G535" s="416">
        <v>2018</v>
      </c>
      <c r="H535" s="416">
        <v>2019</v>
      </c>
      <c r="I535" s="416">
        <v>2020</v>
      </c>
      <c r="J535" s="384">
        <v>2014</v>
      </c>
      <c r="K535" s="385">
        <v>2015</v>
      </c>
      <c r="L535" s="385">
        <v>2016</v>
      </c>
      <c r="M535" s="385">
        <v>2017</v>
      </c>
      <c r="N535" s="385">
        <v>2018</v>
      </c>
      <c r="O535" s="385">
        <v>2019</v>
      </c>
      <c r="P535" s="385">
        <v>2020</v>
      </c>
    </row>
    <row r="536" spans="2:17" x14ac:dyDescent="0.3">
      <c r="B536" s="32" t="s">
        <v>327</v>
      </c>
      <c r="C536" s="42">
        <v>-25.676702374246513</v>
      </c>
      <c r="D536" s="344">
        <f t="shared" ref="D536:I543" si="210">IF(ISNUMBER((D356/C356-1)*100),(D356/C356-1)*100,"nav")</f>
        <v>-2.5302444627684162</v>
      </c>
      <c r="E536" s="344">
        <f t="shared" si="210"/>
        <v>-3.0812029845360578</v>
      </c>
      <c r="F536" s="344">
        <f t="shared" si="210"/>
        <v>-1.0256357373783054</v>
      </c>
      <c r="G536" s="344">
        <f t="shared" si="210"/>
        <v>-2.4408785619878581</v>
      </c>
      <c r="H536" s="344">
        <f t="shared" si="210"/>
        <v>-7.018454987709899</v>
      </c>
      <c r="I536" s="344">
        <f t="shared" si="210"/>
        <v>-27.111568603406511</v>
      </c>
      <c r="J536" s="42" t="s">
        <v>10</v>
      </c>
      <c r="K536" s="344" t="str">
        <f t="shared" ref="K536:O536" si="211">IF(ISNUMBER((K356/J356-1)*100),(K356/J356-1)*100,"nav")</f>
        <v>nav</v>
      </c>
      <c r="L536" s="344" t="str">
        <f t="shared" si="211"/>
        <v>nav</v>
      </c>
      <c r="M536" s="344">
        <f t="shared" si="211"/>
        <v>968.44150013990406</v>
      </c>
      <c r="N536" s="344">
        <f t="shared" si="211"/>
        <v>87.140331830376709</v>
      </c>
      <c r="O536" s="344">
        <f t="shared" si="211"/>
        <v>142.37431859323863</v>
      </c>
      <c r="P536" s="508">
        <f>IF(ISNUMBER((P356/O356-1)*100),(P356/O356-1)*100,"nav")</f>
        <v>185.99816837857509</v>
      </c>
    </row>
    <row r="537" spans="2:17" s="301" customFormat="1" x14ac:dyDescent="0.3">
      <c r="B537" s="31" t="s">
        <v>640</v>
      </c>
      <c r="C537" s="34" t="s">
        <v>10</v>
      </c>
      <c r="D537" s="24">
        <f t="shared" si="210"/>
        <v>-1.898183814358223</v>
      </c>
      <c r="E537" s="24">
        <f t="shared" si="210"/>
        <v>61.129390908263701</v>
      </c>
      <c r="F537" s="24">
        <f t="shared" si="210"/>
        <v>-24.534040357216959</v>
      </c>
      <c r="G537" s="24">
        <f t="shared" si="210"/>
        <v>-9.2872064076474086</v>
      </c>
      <c r="H537" s="24">
        <f t="shared" si="210"/>
        <v>3.8019965181489646</v>
      </c>
      <c r="I537" s="24">
        <f t="shared" si="210"/>
        <v>-37.440744372855363</v>
      </c>
      <c r="J537" s="34" t="s">
        <v>10</v>
      </c>
      <c r="K537" s="24" t="str">
        <f t="shared" ref="K537:P537" si="212">IF(ISNUMBER((K357/J357-1)*100),(K357/J357-1)*100,"nav")</f>
        <v>nav</v>
      </c>
      <c r="L537" s="24" t="str">
        <f t="shared" si="212"/>
        <v>nav</v>
      </c>
      <c r="M537" s="24" t="str">
        <f t="shared" si="212"/>
        <v>nav</v>
      </c>
      <c r="N537" s="24" t="str">
        <f t="shared" si="212"/>
        <v>nav</v>
      </c>
      <c r="O537" s="24" t="str">
        <f t="shared" si="212"/>
        <v>nav</v>
      </c>
      <c r="P537" s="507" t="str">
        <f t="shared" si="212"/>
        <v>nav</v>
      </c>
    </row>
    <row r="538" spans="2:17" x14ac:dyDescent="0.3">
      <c r="B538" s="31" t="s">
        <v>328</v>
      </c>
      <c r="C538" s="34">
        <v>3.2863886423095741</v>
      </c>
      <c r="D538" s="24">
        <f t="shared" si="210"/>
        <v>-3.8673427539532401</v>
      </c>
      <c r="E538" s="24">
        <f t="shared" si="210"/>
        <v>198.68207643612629</v>
      </c>
      <c r="F538" s="24">
        <f t="shared" si="210"/>
        <v>-69.43539728209403</v>
      </c>
      <c r="G538" s="24">
        <f t="shared" si="210"/>
        <v>201.56322428198337</v>
      </c>
      <c r="H538" s="24">
        <f t="shared" si="210"/>
        <v>-6.9170996712408561</v>
      </c>
      <c r="I538" s="24">
        <f t="shared" si="210"/>
        <v>-44.014236524468288</v>
      </c>
      <c r="J538" s="34">
        <v>3.7355759013931644</v>
      </c>
      <c r="K538" s="24">
        <f t="shared" ref="K538:P538" si="213">IF(ISNUMBER((K358/J358-1)*100),(K358/J358-1)*100,"nav")</f>
        <v>1730.7238892594207</v>
      </c>
      <c r="L538" s="24">
        <f t="shared" si="213"/>
        <v>152.38025657389883</v>
      </c>
      <c r="M538" s="24">
        <f t="shared" si="213"/>
        <v>20.038817586076863</v>
      </c>
      <c r="N538" s="24">
        <f t="shared" si="213"/>
        <v>3.7266842216715279</v>
      </c>
      <c r="O538" s="24">
        <f t="shared" si="213"/>
        <v>-16.079181899846795</v>
      </c>
      <c r="P538" s="507">
        <f t="shared" si="213"/>
        <v>-22.340431043053897</v>
      </c>
    </row>
    <row r="539" spans="2:17" x14ac:dyDescent="0.3">
      <c r="B539" s="31" t="s">
        <v>329</v>
      </c>
      <c r="C539" s="34">
        <v>-10.189874963088364</v>
      </c>
      <c r="D539" s="24">
        <f t="shared" si="210"/>
        <v>-10.743454329509984</v>
      </c>
      <c r="E539" s="24">
        <f t="shared" si="210"/>
        <v>-16.890659029901112</v>
      </c>
      <c r="F539" s="24">
        <f t="shared" si="210"/>
        <v>-15.405504063351561</v>
      </c>
      <c r="G539" s="24">
        <f t="shared" si="210"/>
        <v>-13.415466426338863</v>
      </c>
      <c r="H539" s="24">
        <f t="shared" si="210"/>
        <v>-13.019396996889165</v>
      </c>
      <c r="I539" s="24">
        <f t="shared" si="210"/>
        <v>-30.799614260861684</v>
      </c>
      <c r="J539" s="34">
        <v>-27.448183548604018</v>
      </c>
      <c r="K539" s="24">
        <f t="shared" ref="K539:P539" si="214">IF(ISNUMBER((K359/J359-1)*100),(K359/J359-1)*100,"nav")</f>
        <v>-12.272018401406603</v>
      </c>
      <c r="L539" s="24">
        <f t="shared" si="214"/>
        <v>-3.9664653562598295</v>
      </c>
      <c r="M539" s="24">
        <f t="shared" si="214"/>
        <v>21.300091375342056</v>
      </c>
      <c r="N539" s="24">
        <f t="shared" si="214"/>
        <v>224.14268983292152</v>
      </c>
      <c r="O539" s="24">
        <f t="shared" si="214"/>
        <v>2078.2060267519187</v>
      </c>
      <c r="P539" s="507">
        <f t="shared" si="214"/>
        <v>46.456941578616039</v>
      </c>
    </row>
    <row r="540" spans="2:17" x14ac:dyDescent="0.3">
      <c r="B540" s="31" t="s">
        <v>330</v>
      </c>
      <c r="C540" s="34">
        <v>-6.7598409923395959</v>
      </c>
      <c r="D540" s="24">
        <f t="shared" si="210"/>
        <v>-7.8825096754455037</v>
      </c>
      <c r="E540" s="24">
        <f t="shared" si="210"/>
        <v>-8.6519661425341852</v>
      </c>
      <c r="F540" s="24">
        <f t="shared" si="210"/>
        <v>-12.643195138999186</v>
      </c>
      <c r="G540" s="24">
        <f t="shared" si="210"/>
        <v>-11.096804994784282</v>
      </c>
      <c r="H540" s="24">
        <f t="shared" si="210"/>
        <v>-13.361825263167916</v>
      </c>
      <c r="I540" s="24">
        <f t="shared" si="210"/>
        <v>-45.680798214472993</v>
      </c>
      <c r="J540" s="34" t="s">
        <v>12</v>
      </c>
      <c r="K540" s="24" t="str">
        <f t="shared" ref="K540:P540" si="215">IF(ISNUMBER((K360/J360-1)*100),(K360/J360-1)*100,"nav")</f>
        <v>nav</v>
      </c>
      <c r="L540" s="24" t="str">
        <f t="shared" si="215"/>
        <v>nav</v>
      </c>
      <c r="M540" s="24" t="str">
        <f t="shared" si="215"/>
        <v>nav</v>
      </c>
      <c r="N540" s="24" t="str">
        <f t="shared" si="215"/>
        <v>nav</v>
      </c>
      <c r="O540" s="24" t="str">
        <f t="shared" si="215"/>
        <v>nav</v>
      </c>
      <c r="P540" s="507" t="str">
        <f t="shared" si="215"/>
        <v>nav</v>
      </c>
    </row>
    <row r="541" spans="2:17" x14ac:dyDescent="0.3">
      <c r="B541" s="31" t="s">
        <v>331</v>
      </c>
      <c r="C541" s="34">
        <v>-8.8375444740439146</v>
      </c>
      <c r="D541" s="24">
        <f t="shared" si="210"/>
        <v>-12.383373466499425</v>
      </c>
      <c r="E541" s="24">
        <f t="shared" si="210"/>
        <v>-13.427172248803842</v>
      </c>
      <c r="F541" s="24">
        <f t="shared" si="210"/>
        <v>-25.543231267907796</v>
      </c>
      <c r="G541" s="24">
        <f t="shared" si="210"/>
        <v>-14.771377672209029</v>
      </c>
      <c r="H541" s="24">
        <f t="shared" si="210"/>
        <v>-13.473262497822681</v>
      </c>
      <c r="I541" s="24">
        <f t="shared" si="210"/>
        <v>-45.952541519879219</v>
      </c>
      <c r="J541" s="34" t="s">
        <v>10</v>
      </c>
      <c r="K541" s="24" t="str">
        <f t="shared" ref="K541:P541" si="216">IF(ISNUMBER((K361/J361-1)*100),(K361/J361-1)*100,"nav")</f>
        <v>nav</v>
      </c>
      <c r="L541" s="24" t="str">
        <f t="shared" si="216"/>
        <v>nav</v>
      </c>
      <c r="M541" s="24" t="str">
        <f t="shared" si="216"/>
        <v>nav</v>
      </c>
      <c r="N541" s="24" t="str">
        <f t="shared" si="216"/>
        <v>nav</v>
      </c>
      <c r="O541" s="24" t="str">
        <f t="shared" si="216"/>
        <v>nav</v>
      </c>
      <c r="P541" s="507" t="str">
        <f t="shared" si="216"/>
        <v>nav</v>
      </c>
    </row>
    <row r="542" spans="2:17" x14ac:dyDescent="0.3">
      <c r="B542" s="31" t="s">
        <v>332</v>
      </c>
      <c r="C542" s="34">
        <v>-8.3396218565840332</v>
      </c>
      <c r="D542" s="24">
        <f t="shared" si="210"/>
        <v>-11.005585787822847</v>
      </c>
      <c r="E542" s="24">
        <f t="shared" si="210"/>
        <v>-7.664837879532282</v>
      </c>
      <c r="F542" s="24">
        <f t="shared" si="210"/>
        <v>-33.926618991318257</v>
      </c>
      <c r="G542" s="24">
        <f t="shared" si="210"/>
        <v>1.2996529322182759</v>
      </c>
      <c r="H542" s="24">
        <f t="shared" si="210"/>
        <v>-16.1193326005572</v>
      </c>
      <c r="I542" s="24">
        <f t="shared" si="210"/>
        <v>-27.039274948793611</v>
      </c>
      <c r="J542" s="34" t="s">
        <v>12</v>
      </c>
      <c r="K542" s="24" t="str">
        <f t="shared" ref="K542:P542" si="217">IF(ISNUMBER((K362/J362-1)*100),(K362/J362-1)*100,"nav")</f>
        <v>nav</v>
      </c>
      <c r="L542" s="24" t="str">
        <f t="shared" si="217"/>
        <v>nav</v>
      </c>
      <c r="M542" s="24" t="str">
        <f t="shared" si="217"/>
        <v>nav</v>
      </c>
      <c r="N542" s="24" t="str">
        <f t="shared" si="217"/>
        <v>nav</v>
      </c>
      <c r="O542" s="24" t="str">
        <f t="shared" si="217"/>
        <v>nav</v>
      </c>
      <c r="P542" s="507" t="str">
        <f t="shared" si="217"/>
        <v>nav</v>
      </c>
    </row>
    <row r="543" spans="2:17" x14ac:dyDescent="0.3">
      <c r="B543" s="31" t="s">
        <v>477</v>
      </c>
      <c r="C543" s="34" t="s">
        <v>10</v>
      </c>
      <c r="D543" s="24" t="str">
        <f t="shared" si="210"/>
        <v>nav</v>
      </c>
      <c r="E543" s="24">
        <f t="shared" si="210"/>
        <v>-6.0137902466075648</v>
      </c>
      <c r="F543" s="24">
        <f t="shared" si="210"/>
        <v>-8.4965461743469302</v>
      </c>
      <c r="G543" s="24">
        <f t="shared" si="210"/>
        <v>-7.3198775618017686</v>
      </c>
      <c r="H543" s="24">
        <f t="shared" si="210"/>
        <v>-23.008566925965667</v>
      </c>
      <c r="I543" s="24">
        <f t="shared" si="210"/>
        <v>-51.3740681584841</v>
      </c>
      <c r="J543" s="34" t="s">
        <v>10</v>
      </c>
      <c r="K543" s="24" t="str">
        <f t="shared" ref="K543:P544" si="218">IF(ISNUMBER((K363/J363-1)*100),(K363/J363-1)*100,"nav")</f>
        <v>nav</v>
      </c>
      <c r="L543" s="24">
        <f t="shared" si="218"/>
        <v>5.5180318359788982</v>
      </c>
      <c r="M543" s="24">
        <f t="shared" si="218"/>
        <v>0.17284440039642135</v>
      </c>
      <c r="N543" s="24">
        <f t="shared" si="218"/>
        <v>6.4628300209218725</v>
      </c>
      <c r="O543" s="24" t="str">
        <f t="shared" si="218"/>
        <v>nav</v>
      </c>
      <c r="P543" s="507" t="str">
        <f t="shared" si="218"/>
        <v>nav</v>
      </c>
    </row>
    <row r="544" spans="2:17" s="301" customFormat="1" x14ac:dyDescent="0.3">
      <c r="B544" s="31" t="s">
        <v>727</v>
      </c>
      <c r="C544" s="34" t="s">
        <v>10</v>
      </c>
      <c r="D544" s="24" t="str">
        <f t="shared" ref="D544:D552" si="219">IF(ISNUMBER((D364/C364-1)*100),(D364/C364-1)*100,"nav")</f>
        <v>nav</v>
      </c>
      <c r="E544" s="24" t="str">
        <f t="shared" ref="E544:I544" si="220">IF(ISNUMBER((E364/D364-1)*100),(E364/D364-1)*100,"nav")</f>
        <v>nav</v>
      </c>
      <c r="F544" s="24" t="str">
        <f t="shared" si="220"/>
        <v>nav</v>
      </c>
      <c r="G544" s="24" t="str">
        <f t="shared" si="220"/>
        <v>nav</v>
      </c>
      <c r="H544" s="24" t="str">
        <f t="shared" si="220"/>
        <v>nav</v>
      </c>
      <c r="I544" s="24" t="str">
        <f t="shared" si="220"/>
        <v>nav</v>
      </c>
      <c r="J544" s="34" t="s">
        <v>10</v>
      </c>
      <c r="K544" s="24" t="str">
        <f t="shared" si="218"/>
        <v>nav</v>
      </c>
      <c r="L544" s="24" t="str">
        <f t="shared" ref="L544" si="221">IF(ISNUMBER((L364/K364-1)*100),(L364/K364-1)*100,"nav")</f>
        <v>nav</v>
      </c>
      <c r="M544" s="24" t="str">
        <f t="shared" ref="M544" si="222">IF(ISNUMBER((M364/L364-1)*100),(M364/L364-1)*100,"nav")</f>
        <v>nav</v>
      </c>
      <c r="N544" s="24" t="str">
        <f t="shared" ref="N544" si="223">IF(ISNUMBER((N364/M364-1)*100),(N364/M364-1)*100,"nav")</f>
        <v>nav</v>
      </c>
      <c r="O544" s="24" t="str">
        <f t="shared" ref="O544" si="224">IF(ISNUMBER((O364/N364-1)*100),(O364/N364-1)*100,"nav")</f>
        <v>nav</v>
      </c>
      <c r="P544" s="24" t="str">
        <f t="shared" ref="P544" si="225">IF(ISNUMBER((P364/O364-1)*100),(P364/O364-1)*100,"nav")</f>
        <v>nav</v>
      </c>
      <c r="Q544" s="629"/>
    </row>
    <row r="545" spans="2:16" x14ac:dyDescent="0.3">
      <c r="B545" s="31" t="s">
        <v>333</v>
      </c>
      <c r="C545" s="34" t="s">
        <v>10</v>
      </c>
      <c r="D545" s="24" t="str">
        <f t="shared" si="219"/>
        <v>nav</v>
      </c>
      <c r="E545" s="24">
        <f t="shared" ref="E545:I552" si="226">IF(ISNUMBER((E365/D365-1)*100),(E365/D365-1)*100,"nav")</f>
        <v>12.482666759103168</v>
      </c>
      <c r="F545" s="24">
        <f t="shared" si="226"/>
        <v>-6.5540823352474238</v>
      </c>
      <c r="G545" s="24">
        <f t="shared" si="226"/>
        <v>-6.4970493313274202</v>
      </c>
      <c r="H545" s="24">
        <f t="shared" si="226"/>
        <v>-4.7814785984201302</v>
      </c>
      <c r="I545" s="24">
        <f t="shared" si="226"/>
        <v>-33.666047490577931</v>
      </c>
      <c r="J545" s="34" t="s">
        <v>10</v>
      </c>
      <c r="K545" s="24" t="str">
        <f t="shared" ref="K545:P545" si="227">IF(ISNUMBER((K365/J365-1)*100),(K365/J365-1)*100,"nav")</f>
        <v>nav</v>
      </c>
      <c r="L545" s="24" t="str">
        <f t="shared" si="227"/>
        <v>nav</v>
      </c>
      <c r="M545" s="24" t="str">
        <f t="shared" si="227"/>
        <v>nav</v>
      </c>
      <c r="N545" s="24" t="str">
        <f t="shared" si="227"/>
        <v>nav</v>
      </c>
      <c r="O545" s="24" t="str">
        <f t="shared" si="227"/>
        <v>nav</v>
      </c>
      <c r="P545" s="507" t="str">
        <f t="shared" si="227"/>
        <v>nav</v>
      </c>
    </row>
    <row r="546" spans="2:16" x14ac:dyDescent="0.3">
      <c r="B546" s="31" t="s">
        <v>334</v>
      </c>
      <c r="C546" s="34">
        <v>-4.6166042025616294</v>
      </c>
      <c r="D546" s="24">
        <f t="shared" si="219"/>
        <v>-4.3787731065821012</v>
      </c>
      <c r="E546" s="24">
        <f t="shared" si="226"/>
        <v>-5.6636724003832128</v>
      </c>
      <c r="F546" s="24">
        <f t="shared" si="226"/>
        <v>-7.7970881614416783</v>
      </c>
      <c r="G546" s="24">
        <f t="shared" si="226"/>
        <v>-4.8961859409927815</v>
      </c>
      <c r="H546" s="24">
        <f t="shared" si="226"/>
        <v>-5.317479932711155</v>
      </c>
      <c r="I546" s="24">
        <f t="shared" si="226"/>
        <v>-25.617109868596909</v>
      </c>
      <c r="J546" s="34" t="s">
        <v>10</v>
      </c>
      <c r="K546" s="24" t="str">
        <f t="shared" ref="K546:P546" si="228">IF(ISNUMBER((K366/J366-1)*100),(K366/J366-1)*100,"nav")</f>
        <v>nav</v>
      </c>
      <c r="L546" s="24" t="str">
        <f t="shared" si="228"/>
        <v>nav</v>
      </c>
      <c r="M546" s="24" t="str">
        <f t="shared" si="228"/>
        <v>nav</v>
      </c>
      <c r="N546" s="24" t="str">
        <f t="shared" si="228"/>
        <v>nav</v>
      </c>
      <c r="O546" s="24" t="str">
        <f t="shared" si="228"/>
        <v>nav</v>
      </c>
      <c r="P546" s="507" t="str">
        <f t="shared" si="228"/>
        <v>nav</v>
      </c>
    </row>
    <row r="547" spans="2:16" x14ac:dyDescent="0.3">
      <c r="B547" s="31" t="s">
        <v>335</v>
      </c>
      <c r="C547" s="34" t="s">
        <v>10</v>
      </c>
      <c r="D547" s="24">
        <f t="shared" si="219"/>
        <v>-5.4268868567757362</v>
      </c>
      <c r="E547" s="24">
        <f t="shared" si="226"/>
        <v>-3.9465656812499805</v>
      </c>
      <c r="F547" s="24">
        <f t="shared" si="226"/>
        <v>-5.9912813815998884</v>
      </c>
      <c r="G547" s="24">
        <f t="shared" si="226"/>
        <v>-9.0711989858016651</v>
      </c>
      <c r="H547" s="24">
        <f t="shared" si="226"/>
        <v>-5.5879387833416727</v>
      </c>
      <c r="I547" s="24">
        <f t="shared" si="226"/>
        <v>-41.853103109999068</v>
      </c>
      <c r="J547" s="34" t="s">
        <v>10</v>
      </c>
      <c r="K547" s="24" t="str">
        <f t="shared" ref="K547:P547" si="229">IF(ISNUMBER((K367/J367-1)*100),(K367/J367-1)*100,"nav")</f>
        <v>nav</v>
      </c>
      <c r="L547" s="24" t="str">
        <f t="shared" si="229"/>
        <v>nav</v>
      </c>
      <c r="M547" s="24" t="str">
        <f t="shared" si="229"/>
        <v>nav</v>
      </c>
      <c r="N547" s="24" t="str">
        <f t="shared" si="229"/>
        <v>nav</v>
      </c>
      <c r="O547" s="24" t="str">
        <f t="shared" si="229"/>
        <v>nav</v>
      </c>
      <c r="P547" s="507" t="str">
        <f t="shared" si="229"/>
        <v>nav</v>
      </c>
    </row>
    <row r="548" spans="2:16" x14ac:dyDescent="0.3">
      <c r="B548" s="31" t="s">
        <v>336</v>
      </c>
      <c r="C548" s="34">
        <v>-10.489118706240799</v>
      </c>
      <c r="D548" s="24">
        <f t="shared" si="219"/>
        <v>-10.532136853012341</v>
      </c>
      <c r="E548" s="24">
        <f t="shared" si="226"/>
        <v>-1.8847806849071391</v>
      </c>
      <c r="F548" s="24">
        <f t="shared" si="226"/>
        <v>-6.1766781226094025</v>
      </c>
      <c r="G548" s="24">
        <f t="shared" si="226"/>
        <v>-3.9988363082821499</v>
      </c>
      <c r="H548" s="24">
        <f t="shared" si="226"/>
        <v>-5.8440764073722455</v>
      </c>
      <c r="I548" s="24">
        <f t="shared" si="226"/>
        <v>-27.620580086555112</v>
      </c>
      <c r="J548" s="34" t="s">
        <v>12</v>
      </c>
      <c r="K548" s="24" t="str">
        <f t="shared" ref="K548:P548" si="230">IF(ISNUMBER((K368/J368-1)*100),(K368/J368-1)*100,"nav")</f>
        <v>nav</v>
      </c>
      <c r="L548" s="24" t="str">
        <f t="shared" si="230"/>
        <v>nav</v>
      </c>
      <c r="M548" s="24" t="str">
        <f t="shared" si="230"/>
        <v>nav</v>
      </c>
      <c r="N548" s="24" t="str">
        <f t="shared" si="230"/>
        <v>nav</v>
      </c>
      <c r="O548" s="24" t="str">
        <f t="shared" si="230"/>
        <v>nav</v>
      </c>
      <c r="P548" s="507" t="str">
        <f t="shared" si="230"/>
        <v>nav</v>
      </c>
    </row>
    <row r="549" spans="2:16" x14ac:dyDescent="0.3">
      <c r="B549" s="31" t="s">
        <v>337</v>
      </c>
      <c r="C549" s="34">
        <v>12.87917006647865</v>
      </c>
      <c r="D549" s="24">
        <f t="shared" si="219"/>
        <v>1.3619573315755806</v>
      </c>
      <c r="E549" s="24">
        <f t="shared" si="226"/>
        <v>-1.3541145110141928</v>
      </c>
      <c r="F549" s="24">
        <f t="shared" si="226"/>
        <v>-4.3056852190171639</v>
      </c>
      <c r="G549" s="24">
        <f t="shared" si="226"/>
        <v>-4.0168388464278726</v>
      </c>
      <c r="H549" s="24">
        <f t="shared" si="226"/>
        <v>-7.283427442348489</v>
      </c>
      <c r="I549" s="24">
        <f t="shared" si="226"/>
        <v>-32.847419510589567</v>
      </c>
      <c r="J549" s="34" t="s">
        <v>10</v>
      </c>
      <c r="K549" s="24" t="str">
        <f t="shared" ref="K549:P549" si="231">IF(ISNUMBER((K369/J369-1)*100),(K369/J369-1)*100,"nav")</f>
        <v>nav</v>
      </c>
      <c r="L549" s="24" t="str">
        <f t="shared" si="231"/>
        <v>nav</v>
      </c>
      <c r="M549" s="24" t="str">
        <f t="shared" si="231"/>
        <v>nav</v>
      </c>
      <c r="N549" s="24" t="str">
        <f t="shared" si="231"/>
        <v>nav</v>
      </c>
      <c r="O549" s="24" t="str">
        <f t="shared" si="231"/>
        <v>nav</v>
      </c>
      <c r="P549" s="507" t="str">
        <f t="shared" si="231"/>
        <v>nav</v>
      </c>
    </row>
    <row r="550" spans="2:16" x14ac:dyDescent="0.3">
      <c r="B550" s="31" t="s">
        <v>338</v>
      </c>
      <c r="C550" s="34">
        <v>-1.201546017425259</v>
      </c>
      <c r="D550" s="24">
        <f t="shared" si="219"/>
        <v>14.660760400478367</v>
      </c>
      <c r="E550" s="24">
        <f t="shared" si="226"/>
        <v>-5.0557362735918936</v>
      </c>
      <c r="F550" s="24">
        <f t="shared" si="226"/>
        <v>-1.6075496029527292</v>
      </c>
      <c r="G550" s="24">
        <f t="shared" si="226"/>
        <v>-3.2833174143178212</v>
      </c>
      <c r="H550" s="24">
        <f t="shared" si="226"/>
        <v>-7.9270557591809236</v>
      </c>
      <c r="I550" s="24">
        <f t="shared" si="226"/>
        <v>-24.976140615918208</v>
      </c>
      <c r="J550" s="34" t="s">
        <v>10</v>
      </c>
      <c r="K550" s="24" t="str">
        <f t="shared" ref="K550:P550" si="232">IF(ISNUMBER((K370/J370-1)*100),(K370/J370-1)*100,"nav")</f>
        <v>nav</v>
      </c>
      <c r="L550" s="24">
        <f t="shared" si="232"/>
        <v>91.775228120964442</v>
      </c>
      <c r="M550" s="24">
        <f t="shared" si="232"/>
        <v>308.02733496992892</v>
      </c>
      <c r="N550" s="24">
        <f t="shared" si="232"/>
        <v>39.018064892881974</v>
      </c>
      <c r="O550" s="24">
        <f t="shared" si="232"/>
        <v>107.53518701397304</v>
      </c>
      <c r="P550" s="507">
        <f t="shared" si="232"/>
        <v>294.33772945015886</v>
      </c>
    </row>
    <row r="551" spans="2:16" x14ac:dyDescent="0.3">
      <c r="B551" s="31" t="s">
        <v>339</v>
      </c>
      <c r="C551" s="34">
        <v>-6.9755363477581263</v>
      </c>
      <c r="D551" s="24">
        <f t="shared" si="219"/>
        <v>-9.7850417557090115</v>
      </c>
      <c r="E551" s="24">
        <f t="shared" si="226"/>
        <v>-8.8855804315729703</v>
      </c>
      <c r="F551" s="24">
        <f t="shared" si="226"/>
        <v>-12.301924688034561</v>
      </c>
      <c r="G551" s="24">
        <f t="shared" si="226"/>
        <v>-9.233103594294489</v>
      </c>
      <c r="H551" s="24">
        <f t="shared" si="226"/>
        <v>-15.048659191006442</v>
      </c>
      <c r="I551" s="24">
        <f t="shared" si="226"/>
        <v>-55.240708079178667</v>
      </c>
      <c r="J551" s="34" t="s">
        <v>10</v>
      </c>
      <c r="K551" s="24" t="str">
        <f t="shared" ref="K551:P551" si="233">IF(ISNUMBER((K371/J371-1)*100),(K371/J371-1)*100,"nav")</f>
        <v>nav</v>
      </c>
      <c r="L551" s="24" t="str">
        <f t="shared" si="233"/>
        <v>nav</v>
      </c>
      <c r="M551" s="24" t="str">
        <f t="shared" si="233"/>
        <v>nav</v>
      </c>
      <c r="N551" s="24" t="str">
        <f t="shared" si="233"/>
        <v>nav</v>
      </c>
      <c r="O551" s="24" t="str">
        <f t="shared" si="233"/>
        <v>nav</v>
      </c>
      <c r="P551" s="507" t="str">
        <f t="shared" si="233"/>
        <v>nav</v>
      </c>
    </row>
    <row r="552" spans="2:16" x14ac:dyDescent="0.3">
      <c r="B552" s="33" t="s">
        <v>340</v>
      </c>
      <c r="C552" s="36">
        <v>-3.003582220883616</v>
      </c>
      <c r="D552" s="26">
        <f t="shared" si="219"/>
        <v>-1.8890625171932074</v>
      </c>
      <c r="E552" s="26">
        <f t="shared" si="226"/>
        <v>-5.8351524518343467</v>
      </c>
      <c r="F552" s="26">
        <f t="shared" si="226"/>
        <v>-4.7712952366304018</v>
      </c>
      <c r="G552" s="26">
        <f t="shared" si="226"/>
        <v>-6.8951468516632142</v>
      </c>
      <c r="H552" s="26">
        <f t="shared" si="226"/>
        <v>-5.5763291721696469</v>
      </c>
      <c r="I552" s="26">
        <f t="shared" si="226"/>
        <v>-26.814030196286133</v>
      </c>
      <c r="J552" s="36">
        <v>12.428056077494221</v>
      </c>
      <c r="K552" s="26">
        <f t="shared" ref="K552:P552" si="234">IF(ISNUMBER((K372/J372-1)*100),(K372/J372-1)*100,"nav")</f>
        <v>9.2591080800141778</v>
      </c>
      <c r="L552" s="26">
        <f t="shared" si="234"/>
        <v>7.9251756639448612</v>
      </c>
      <c r="M552" s="26">
        <f t="shared" si="234"/>
        <v>-0.38969753666006079</v>
      </c>
      <c r="N552" s="26">
        <f t="shared" si="234"/>
        <v>11.68479562988165</v>
      </c>
      <c r="O552" s="26">
        <f t="shared" si="234"/>
        <v>17.536210456944112</v>
      </c>
      <c r="P552" s="509">
        <f t="shared" si="234"/>
        <v>-8.7168828777129832</v>
      </c>
    </row>
    <row r="553" spans="2:16" x14ac:dyDescent="0.3">
      <c r="B553" s="261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 x14ac:dyDescent="0.3">
      <c r="B554" s="722" t="s">
        <v>359</v>
      </c>
      <c r="C554" s="722"/>
      <c r="D554" s="722"/>
      <c r="E554" s="722"/>
      <c r="F554" s="722"/>
      <c r="G554" s="722"/>
      <c r="H554" s="722"/>
      <c r="I554" s="722"/>
      <c r="J554" s="722"/>
      <c r="K554" s="722"/>
      <c r="L554" s="722"/>
      <c r="M554" s="722"/>
      <c r="N554" s="722"/>
      <c r="O554" s="722"/>
      <c r="P554" s="722"/>
    </row>
    <row r="555" spans="2:16" x14ac:dyDescent="0.3">
      <c r="B555" s="12"/>
      <c r="C555" s="13"/>
      <c r="D555" s="13"/>
      <c r="E555" s="13"/>
      <c r="F555" s="13"/>
      <c r="G555" s="13"/>
      <c r="H555" s="13"/>
      <c r="I555" s="13"/>
      <c r="J555" s="14"/>
      <c r="K555" s="14"/>
      <c r="L555" s="14"/>
      <c r="M555" s="14"/>
      <c r="N555" s="14"/>
      <c r="O555" s="14"/>
      <c r="P555" s="14"/>
    </row>
    <row r="556" spans="2:16" x14ac:dyDescent="0.3">
      <c r="B556" s="7"/>
      <c r="C556" s="717" t="s">
        <v>352</v>
      </c>
      <c r="D556" s="718"/>
      <c r="E556" s="718"/>
      <c r="F556" s="718"/>
      <c r="G556" s="718"/>
      <c r="H556" s="718"/>
      <c r="I556" s="718"/>
      <c r="J556" s="735" t="s">
        <v>353</v>
      </c>
      <c r="K556" s="736"/>
      <c r="L556" s="736"/>
      <c r="M556" s="736"/>
      <c r="N556" s="736"/>
      <c r="O556" s="736"/>
      <c r="P556" s="736"/>
    </row>
    <row r="557" spans="2:16" x14ac:dyDescent="0.3">
      <c r="B557" s="261"/>
      <c r="C557" s="431">
        <v>2014</v>
      </c>
      <c r="D557" s="416">
        <v>2015</v>
      </c>
      <c r="E557" s="416">
        <v>2016</v>
      </c>
      <c r="F557" s="416">
        <v>2017</v>
      </c>
      <c r="G557" s="416">
        <v>2018</v>
      </c>
      <c r="H557" s="416">
        <v>2019</v>
      </c>
      <c r="I557" s="416">
        <v>2020</v>
      </c>
      <c r="J557" s="384">
        <v>2014</v>
      </c>
      <c r="K557" s="385">
        <v>2015</v>
      </c>
      <c r="L557" s="385">
        <v>2016</v>
      </c>
      <c r="M557" s="385">
        <v>2017</v>
      </c>
      <c r="N557" s="385">
        <v>2018</v>
      </c>
      <c r="O557" s="385">
        <v>2019</v>
      </c>
      <c r="P557" s="385">
        <v>2020</v>
      </c>
    </row>
    <row r="558" spans="2:16" x14ac:dyDescent="0.3">
      <c r="B558" s="32" t="s">
        <v>327</v>
      </c>
      <c r="C558" s="42">
        <v>9.570993372446468</v>
      </c>
      <c r="D558" s="344">
        <f t="shared" ref="D558:H558" si="235">IF(ISNUMBER((D378/C378-1)*100),(D378/C378-1)*100,"nav")</f>
        <v>12.537960190717335</v>
      </c>
      <c r="E558" s="344">
        <f t="shared" si="235"/>
        <v>18.398308447158442</v>
      </c>
      <c r="F558" s="344">
        <f t="shared" si="235"/>
        <v>7.9563815691148232</v>
      </c>
      <c r="G558" s="344">
        <f t="shared" si="235"/>
        <v>11.940088146100658</v>
      </c>
      <c r="H558" s="344">
        <f t="shared" si="235"/>
        <v>15.532340518049725</v>
      </c>
      <c r="I558" s="344">
        <f>IF(ISNUMBER((I378/H378-1)*100),(I378/H378-1)*100,"nav")</f>
        <v>-0.40361091901972568</v>
      </c>
      <c r="J558" s="42">
        <v>-16.446305233470905</v>
      </c>
      <c r="K558" s="344">
        <f t="shared" ref="K558:O558" si="236">IF(ISNUMBER((K378/J378-1)*100),(K378/J378-1)*100,"nav")</f>
        <v>13.85352114341709</v>
      </c>
      <c r="L558" s="344">
        <f t="shared" si="236"/>
        <v>16.277958932094471</v>
      </c>
      <c r="M558" s="344">
        <f t="shared" si="236"/>
        <v>9.7478794383139444</v>
      </c>
      <c r="N558" s="344">
        <f t="shared" si="236"/>
        <v>15.581594897168616</v>
      </c>
      <c r="O558" s="344">
        <f t="shared" si="236"/>
        <v>21.765846007093948</v>
      </c>
      <c r="P558" s="508">
        <f>IF(ISNUMBER((P378/O378-1)*100),(P378/O378-1)*100,"nav")</f>
        <v>16.620614850163395</v>
      </c>
    </row>
    <row r="559" spans="2:16" s="301" customFormat="1" x14ac:dyDescent="0.3">
      <c r="B559" s="31" t="s">
        <v>640</v>
      </c>
      <c r="C559" s="34" t="s">
        <v>10</v>
      </c>
      <c r="D559" s="24">
        <f t="shared" ref="D559:I559" si="237">IF(ISNUMBER((D379/C379-1)*100),(D379/C379-1)*100,"nav")</f>
        <v>55.246815159425779</v>
      </c>
      <c r="E559" s="24">
        <f t="shared" si="237"/>
        <v>25.824812043847789</v>
      </c>
      <c r="F559" s="24">
        <f t="shared" si="237"/>
        <v>18.699742609205437</v>
      </c>
      <c r="G559" s="24">
        <f t="shared" si="237"/>
        <v>18.397966064043981</v>
      </c>
      <c r="H559" s="24">
        <f t="shared" si="237"/>
        <v>6.5373829320073629</v>
      </c>
      <c r="I559" s="24">
        <f t="shared" si="237"/>
        <v>-18.767703757632106</v>
      </c>
      <c r="J559" s="34" t="s">
        <v>10</v>
      </c>
      <c r="K559" s="24">
        <f t="shared" ref="K559:P559" si="238">IF(ISNUMBER((K379/J379-1)*100),(K379/J379-1)*100,"nav")</f>
        <v>55.56048972008891</v>
      </c>
      <c r="L559" s="24">
        <f t="shared" si="238"/>
        <v>14.865049545757913</v>
      </c>
      <c r="M559" s="24">
        <f t="shared" si="238"/>
        <v>18.860695357502543</v>
      </c>
      <c r="N559" s="24">
        <f t="shared" si="238"/>
        <v>23.298886952360263</v>
      </c>
      <c r="O559" s="24">
        <f t="shared" si="238"/>
        <v>7.0929413100335514</v>
      </c>
      <c r="P559" s="507">
        <f t="shared" si="238"/>
        <v>-17.078019614663344</v>
      </c>
    </row>
    <row r="560" spans="2:16" x14ac:dyDescent="0.3">
      <c r="B560" s="31" t="s">
        <v>328</v>
      </c>
      <c r="C560" s="34" t="s">
        <v>10</v>
      </c>
      <c r="D560" s="24">
        <f t="shared" ref="D560:I560" si="239">IF(ISNUMBER((D380/C380-1)*100),(D380/C380-1)*100,"nav")</f>
        <v>15.632170828352177</v>
      </c>
      <c r="E560" s="24">
        <f t="shared" si="239"/>
        <v>13.280007503521208</v>
      </c>
      <c r="F560" s="24">
        <f t="shared" si="239"/>
        <v>33.577315611490668</v>
      </c>
      <c r="G560" s="24">
        <f t="shared" si="239"/>
        <v>38.163890979949521</v>
      </c>
      <c r="H560" s="24">
        <f t="shared" si="239"/>
        <v>44.241228652051248</v>
      </c>
      <c r="I560" s="24">
        <f t="shared" si="239"/>
        <v>-0.71655293009266208</v>
      </c>
      <c r="J560" s="34">
        <v>13.229355576632912</v>
      </c>
      <c r="K560" s="24">
        <f t="shared" ref="K560:P560" si="240">IF(ISNUMBER((K380/J380-1)*100),(K380/J380-1)*100,"nav")</f>
        <v>20.947469800491113</v>
      </c>
      <c r="L560" s="24">
        <f t="shared" si="240"/>
        <v>14.927578563942202</v>
      </c>
      <c r="M560" s="24">
        <f t="shared" si="240"/>
        <v>41.36705450957421</v>
      </c>
      <c r="N560" s="24">
        <f t="shared" si="240"/>
        <v>40.478235283768463</v>
      </c>
      <c r="O560" s="24">
        <f t="shared" si="240"/>
        <v>41.668063365912175</v>
      </c>
      <c r="P560" s="507">
        <f t="shared" si="240"/>
        <v>14.901911073937214</v>
      </c>
    </row>
    <row r="561" spans="2:17" x14ac:dyDescent="0.3">
      <c r="B561" s="31" t="s">
        <v>329</v>
      </c>
      <c r="C561" s="34">
        <v>15.244484228012013</v>
      </c>
      <c r="D561" s="24">
        <f t="shared" ref="D561:I561" si="241">IF(ISNUMBER((D381/C381-1)*100),(D381/C381-1)*100,"nav")</f>
        <v>7.6146506811576309</v>
      </c>
      <c r="E561" s="24">
        <f t="shared" si="241"/>
        <v>8.3501322063112671</v>
      </c>
      <c r="F561" s="24">
        <f t="shared" si="241"/>
        <v>12.756207762088966</v>
      </c>
      <c r="G561" s="24">
        <f t="shared" si="241"/>
        <v>14.811538051499618</v>
      </c>
      <c r="H561" s="24">
        <f t="shared" si="241"/>
        <v>26.13633685303396</v>
      </c>
      <c r="I561" s="24">
        <f t="shared" si="241"/>
        <v>2.9979419157734055</v>
      </c>
      <c r="J561" s="34">
        <v>14.681962462708062</v>
      </c>
      <c r="K561" s="24">
        <f t="shared" ref="K561:P561" si="242">IF(ISNUMBER((K381/J381-1)*100),(K381/J381-1)*100,"nav")</f>
        <v>10.284915289256325</v>
      </c>
      <c r="L561" s="24">
        <f t="shared" si="242"/>
        <v>10.103391122574035</v>
      </c>
      <c r="M561" s="24">
        <f t="shared" si="242"/>
        <v>16.043197974678037</v>
      </c>
      <c r="N561" s="24">
        <f t="shared" si="242"/>
        <v>13.820164467874418</v>
      </c>
      <c r="O561" s="24">
        <f t="shared" si="242"/>
        <v>20.467852198058335</v>
      </c>
      <c r="P561" s="507">
        <f t="shared" si="242"/>
        <v>5.1339953976623942</v>
      </c>
    </row>
    <row r="562" spans="2:17" x14ac:dyDescent="0.3">
      <c r="B562" s="31" t="s">
        <v>330</v>
      </c>
      <c r="C562" s="34">
        <v>23.288572043087918</v>
      </c>
      <c r="D562" s="24">
        <f t="shared" ref="D562:I562" si="243">IF(ISNUMBER((D382/C382-1)*100),(D382/C382-1)*100,"nav")</f>
        <v>26.345141695278286</v>
      </c>
      <c r="E562" s="24">
        <f t="shared" si="243"/>
        <v>21.096548681421034</v>
      </c>
      <c r="F562" s="24">
        <f t="shared" si="243"/>
        <v>20.348362239887408</v>
      </c>
      <c r="G562" s="24">
        <f t="shared" si="243"/>
        <v>23.178686134906744</v>
      </c>
      <c r="H562" s="24">
        <f t="shared" si="243"/>
        <v>21.320953499514907</v>
      </c>
      <c r="I562" s="24">
        <f t="shared" si="243"/>
        <v>7.2569430989995132</v>
      </c>
      <c r="J562" s="34">
        <v>23.723620770978403</v>
      </c>
      <c r="K562" s="24">
        <f t="shared" ref="K562:P562" si="244">IF(ISNUMBER((K382/J382-1)*100),(K382/J382-1)*100,"nav")</f>
        <v>26.849285476800567</v>
      </c>
      <c r="L562" s="24">
        <f t="shared" si="244"/>
        <v>20.182538279815954</v>
      </c>
      <c r="M562" s="24">
        <f t="shared" si="244"/>
        <v>21.483625972345788</v>
      </c>
      <c r="N562" s="24">
        <f t="shared" si="244"/>
        <v>26.476174842737855</v>
      </c>
      <c r="O562" s="24">
        <f t="shared" si="244"/>
        <v>25.220900984830806</v>
      </c>
      <c r="P562" s="507">
        <f t="shared" si="244"/>
        <v>4.3247274559894855</v>
      </c>
    </row>
    <row r="563" spans="2:17" x14ac:dyDescent="0.3">
      <c r="B563" s="31" t="s">
        <v>331</v>
      </c>
      <c r="C563" s="34">
        <v>15.103537607814266</v>
      </c>
      <c r="D563" s="24">
        <f t="shared" ref="D563:I563" si="245">IF(ISNUMBER((D383/C383-1)*100),(D383/C383-1)*100,"nav")</f>
        <v>10.453623811650559</v>
      </c>
      <c r="E563" s="24">
        <f t="shared" si="245"/>
        <v>15.865465436158344</v>
      </c>
      <c r="F563" s="24">
        <f t="shared" si="245"/>
        <v>11.950912373027634</v>
      </c>
      <c r="G563" s="24">
        <f t="shared" si="245"/>
        <v>14.464909424241723</v>
      </c>
      <c r="H563" s="24">
        <f t="shared" si="245"/>
        <v>18.971254455108589</v>
      </c>
      <c r="I563" s="24">
        <f t="shared" si="245"/>
        <v>-7.8324514562168606</v>
      </c>
      <c r="J563" s="34">
        <v>15.729101511939522</v>
      </c>
      <c r="K563" s="24">
        <f t="shared" ref="K563:P563" si="246">IF(ISNUMBER((K383/J383-1)*100),(K383/J383-1)*100,"nav")</f>
        <v>11.680229337538318</v>
      </c>
      <c r="L563" s="24">
        <f t="shared" si="246"/>
        <v>12.876943398232687</v>
      </c>
      <c r="M563" s="24">
        <f t="shared" si="246"/>
        <v>12.641333348912642</v>
      </c>
      <c r="N563" s="24">
        <f t="shared" si="246"/>
        <v>15.692582207169959</v>
      </c>
      <c r="O563" s="24">
        <f t="shared" si="246"/>
        <v>21.97076780366065</v>
      </c>
      <c r="P563" s="507">
        <f t="shared" si="246"/>
        <v>1.5499618530988579</v>
      </c>
    </row>
    <row r="564" spans="2:17" x14ac:dyDescent="0.3">
      <c r="B564" s="31" t="s">
        <v>332</v>
      </c>
      <c r="C564" s="34">
        <v>7.4359867942195734</v>
      </c>
      <c r="D564" s="24">
        <f t="shared" ref="D564:I564" si="247">IF(ISNUMBER((D384/C384-1)*100),(D384/C384-1)*100,"nav")</f>
        <v>17.68403979150537</v>
      </c>
      <c r="E564" s="24">
        <f t="shared" si="247"/>
        <v>17.816897245735809</v>
      </c>
      <c r="F564" s="24">
        <f t="shared" si="247"/>
        <v>7.3723241880015111</v>
      </c>
      <c r="G564" s="24">
        <f t="shared" si="247"/>
        <v>7.027959429281494</v>
      </c>
      <c r="H564" s="24">
        <f t="shared" si="247"/>
        <v>28.145374295365876</v>
      </c>
      <c r="I564" s="24">
        <f t="shared" si="247"/>
        <v>-23.117844312072211</v>
      </c>
      <c r="J564" s="34">
        <v>22.691411005281186</v>
      </c>
      <c r="K564" s="24">
        <f t="shared" ref="K564:P564" si="248">IF(ISNUMBER((K384/J384-1)*100),(K384/J384-1)*100,"nav")</f>
        <v>21.379057001217983</v>
      </c>
      <c r="L564" s="24">
        <f t="shared" si="248"/>
        <v>22.566443754694276</v>
      </c>
      <c r="M564" s="24">
        <f t="shared" si="248"/>
        <v>0.34610322145067762</v>
      </c>
      <c r="N564" s="24">
        <f t="shared" si="248"/>
        <v>7.0655385235438128</v>
      </c>
      <c r="O564" s="24">
        <f t="shared" si="248"/>
        <v>30.074453027324232</v>
      </c>
      <c r="P564" s="507">
        <f t="shared" si="248"/>
        <v>-20.547425812213582</v>
      </c>
    </row>
    <row r="565" spans="2:17" x14ac:dyDescent="0.3">
      <c r="B565" s="31" t="s">
        <v>477</v>
      </c>
      <c r="C565" s="34" t="s">
        <v>10</v>
      </c>
      <c r="D565" s="24" t="str">
        <f t="shared" ref="D565:I566" si="249">IF(ISNUMBER((D385/C385-1)*100),(D385/C385-1)*100,"nav")</f>
        <v>nav</v>
      </c>
      <c r="E565" s="24">
        <f t="shared" si="249"/>
        <v>6.1841582802969919</v>
      </c>
      <c r="F565" s="24">
        <f t="shared" si="249"/>
        <v>23.523559586196207</v>
      </c>
      <c r="G565" s="24">
        <f t="shared" si="249"/>
        <v>10.891562014932932</v>
      </c>
      <c r="H565" s="24">
        <f t="shared" si="249"/>
        <v>5.239202654574826</v>
      </c>
      <c r="I565" s="24">
        <f t="shared" si="249"/>
        <v>-0.18379873425482529</v>
      </c>
      <c r="J565" s="34" t="s">
        <v>10</v>
      </c>
      <c r="K565" s="24" t="str">
        <f t="shared" ref="K565:P566" si="250">IF(ISNUMBER((K385/J385-1)*100),(K385/J385-1)*100,"nav")</f>
        <v>nav</v>
      </c>
      <c r="L565" s="24">
        <f t="shared" si="250"/>
        <v>5.2074058351585517</v>
      </c>
      <c r="M565" s="24">
        <f t="shared" si="250"/>
        <v>24.616621988299126</v>
      </c>
      <c r="N565" s="24">
        <f t="shared" si="250"/>
        <v>9.3976327404082802</v>
      </c>
      <c r="O565" s="24">
        <f t="shared" si="250"/>
        <v>7.1795142196911188</v>
      </c>
      <c r="P565" s="507">
        <f t="shared" si="250"/>
        <v>5.4104891632889007</v>
      </c>
    </row>
    <row r="566" spans="2:17" s="301" customFormat="1" x14ac:dyDescent="0.3">
      <c r="B566" s="31" t="s">
        <v>727</v>
      </c>
      <c r="C566" s="34" t="s">
        <v>10</v>
      </c>
      <c r="D566" s="24" t="str">
        <f t="shared" si="249"/>
        <v>nav</v>
      </c>
      <c r="E566" s="24">
        <f t="shared" ref="E566" si="251">IF(ISNUMBER((E386/D386-1)*100),(E386/D386-1)*100,"nav")</f>
        <v>6.4944883445395174</v>
      </c>
      <c r="F566" s="24">
        <f t="shared" ref="F566" si="252">IF(ISNUMBER((F386/E386-1)*100),(F386/E386-1)*100,"nav")</f>
        <v>17.49699203426378</v>
      </c>
      <c r="G566" s="24">
        <f t="shared" ref="G566" si="253">IF(ISNUMBER((G386/F386-1)*100),(G386/F386-1)*100,"nav")</f>
        <v>20.408828253546218</v>
      </c>
      <c r="H566" s="24">
        <f t="shared" ref="H566" si="254">IF(ISNUMBER((H386/G386-1)*100),(H386/G386-1)*100,"nav")</f>
        <v>13.088922093970101</v>
      </c>
      <c r="I566" s="24">
        <f t="shared" ref="I566" si="255">IF(ISNUMBER((I386/H386-1)*100),(I386/H386-1)*100,"nav")</f>
        <v>-14.181726478185597</v>
      </c>
      <c r="J566" s="34" t="s">
        <v>10</v>
      </c>
      <c r="K566" s="24" t="str">
        <f t="shared" si="250"/>
        <v>nav</v>
      </c>
      <c r="L566" s="24">
        <f t="shared" ref="L566" si="256">IF(ISNUMBER((L386/K386-1)*100),(L386/K386-1)*100,"nav")</f>
        <v>27.984206816780379</v>
      </c>
      <c r="M566" s="24">
        <f t="shared" ref="M566" si="257">IF(ISNUMBER((M386/L386-1)*100),(M386/L386-1)*100,"nav")</f>
        <v>23.540403700085211</v>
      </c>
      <c r="N566" s="24">
        <f t="shared" ref="N566" si="258">IF(ISNUMBER((N386/M386-1)*100),(N386/M386-1)*100,"nav")</f>
        <v>25.2476233931481</v>
      </c>
      <c r="O566" s="24">
        <f t="shared" ref="O566" si="259">IF(ISNUMBER((O386/N386-1)*100),(O386/N386-1)*100,"nav")</f>
        <v>27.410351512003462</v>
      </c>
      <c r="P566" s="24">
        <f t="shared" ref="P566" si="260">IF(ISNUMBER((P386/O386-1)*100),(P386/O386-1)*100,"nav")</f>
        <v>2.1964354077218751</v>
      </c>
      <c r="Q566" s="629"/>
    </row>
    <row r="567" spans="2:17" x14ac:dyDescent="0.3">
      <c r="B567" s="31" t="s">
        <v>333</v>
      </c>
      <c r="C567" s="34" t="s">
        <v>10</v>
      </c>
      <c r="D567" s="24" t="str">
        <f t="shared" ref="D567:I567" si="261">IF(ISNUMBER((D387/C387-1)*100),(D387/C387-1)*100,"nav")</f>
        <v>nav</v>
      </c>
      <c r="E567" s="24">
        <f t="shared" si="261"/>
        <v>29.296799099294766</v>
      </c>
      <c r="F567" s="24">
        <f t="shared" si="261"/>
        <v>11.218861251330958</v>
      </c>
      <c r="G567" s="24">
        <f t="shared" si="261"/>
        <v>8.3874544838859357</v>
      </c>
      <c r="H567" s="24">
        <f t="shared" si="261"/>
        <v>13.956212243864163</v>
      </c>
      <c r="I567" s="24">
        <f t="shared" si="261"/>
        <v>-8.0819125238780103</v>
      </c>
      <c r="J567" s="34" t="s">
        <v>10</v>
      </c>
      <c r="K567" s="24" t="str">
        <f t="shared" ref="K567:P567" si="262">IF(ISNUMBER((K387/J387-1)*100),(K387/J387-1)*100,"nav")</f>
        <v>nav</v>
      </c>
      <c r="L567" s="24" t="str">
        <f t="shared" si="262"/>
        <v>nav</v>
      </c>
      <c r="M567" s="24" t="str">
        <f t="shared" si="262"/>
        <v>nav</v>
      </c>
      <c r="N567" s="24" t="str">
        <f t="shared" si="262"/>
        <v>nav</v>
      </c>
      <c r="O567" s="24" t="str">
        <f t="shared" si="262"/>
        <v>nav</v>
      </c>
      <c r="P567" s="507" t="str">
        <f t="shared" si="262"/>
        <v>nav</v>
      </c>
    </row>
    <row r="568" spans="2:17" x14ac:dyDescent="0.3">
      <c r="B568" s="31" t="s">
        <v>334</v>
      </c>
      <c r="C568" s="34">
        <v>-6.2874362426053825</v>
      </c>
      <c r="D568" s="24">
        <f t="shared" ref="D568:I568" si="263">IF(ISNUMBER((D388/C388-1)*100),(D388/C388-1)*100,"nav")</f>
        <v>17.036329657240266</v>
      </c>
      <c r="E568" s="24">
        <f t="shared" si="263"/>
        <v>24.195232371443364</v>
      </c>
      <c r="F568" s="24">
        <f t="shared" si="263"/>
        <v>28.798197154442828</v>
      </c>
      <c r="G568" s="24">
        <f t="shared" si="263"/>
        <v>20.226087242690017</v>
      </c>
      <c r="H568" s="24">
        <f t="shared" si="263"/>
        <v>16.163689865188523</v>
      </c>
      <c r="I568" s="24">
        <f t="shared" si="263"/>
        <v>-9.0949435444280802</v>
      </c>
      <c r="J568" s="34">
        <v>29.121280103792202</v>
      </c>
      <c r="K568" s="24">
        <f t="shared" ref="K568:P568" si="264">IF(ISNUMBER((K388/J388-1)*100),(K388/J388-1)*100,"nav")</f>
        <v>17.774381947206464</v>
      </c>
      <c r="L568" s="24">
        <f t="shared" si="264"/>
        <v>24.504994490064359</v>
      </c>
      <c r="M568" s="24">
        <f t="shared" si="264"/>
        <v>28.530742765778228</v>
      </c>
      <c r="N568" s="24">
        <f t="shared" si="264"/>
        <v>20.503251531357435</v>
      </c>
      <c r="O568" s="24">
        <f t="shared" si="264"/>
        <v>15.97500334118318</v>
      </c>
      <c r="P568" s="507">
        <f t="shared" si="264"/>
        <v>-9.7101961828390593</v>
      </c>
    </row>
    <row r="569" spans="2:17" x14ac:dyDescent="0.3">
      <c r="B569" s="31" t="s">
        <v>335</v>
      </c>
      <c r="C569" s="34" t="s">
        <v>10</v>
      </c>
      <c r="D569" s="24" t="str">
        <f t="shared" ref="D569:I569" si="265">IF(ISNUMBER((D389/C389-1)*100),(D389/C389-1)*100,"nav")</f>
        <v>nav</v>
      </c>
      <c r="E569" s="24" t="str">
        <f t="shared" si="265"/>
        <v>nav</v>
      </c>
      <c r="F569" s="24" t="str">
        <f t="shared" si="265"/>
        <v>nav</v>
      </c>
      <c r="G569" s="24" t="str">
        <f t="shared" si="265"/>
        <v>nav</v>
      </c>
      <c r="H569" s="24" t="str">
        <f t="shared" si="265"/>
        <v>nav</v>
      </c>
      <c r="I569" s="24" t="str">
        <f t="shared" si="265"/>
        <v>nav</v>
      </c>
      <c r="J569" s="34" t="s">
        <v>10</v>
      </c>
      <c r="K569" s="24" t="str">
        <f t="shared" ref="K569:P569" si="266">IF(ISNUMBER((K389/J389-1)*100),(K389/J389-1)*100,"nav")</f>
        <v>nav</v>
      </c>
      <c r="L569" s="24" t="str">
        <f t="shared" si="266"/>
        <v>nav</v>
      </c>
      <c r="M569" s="24" t="str">
        <f t="shared" si="266"/>
        <v>nav</v>
      </c>
      <c r="N569" s="24" t="str">
        <f t="shared" si="266"/>
        <v>nav</v>
      </c>
      <c r="O569" s="24" t="str">
        <f t="shared" si="266"/>
        <v>nav</v>
      </c>
      <c r="P569" s="507" t="str">
        <f t="shared" si="266"/>
        <v>nav</v>
      </c>
    </row>
    <row r="570" spans="2:17" x14ac:dyDescent="0.3">
      <c r="B570" s="31" t="s">
        <v>336</v>
      </c>
      <c r="C570" s="34">
        <v>7.0016041330898782</v>
      </c>
      <c r="D570" s="24">
        <f t="shared" ref="D570:I570" si="267">IF(ISNUMBER((D390/C390-1)*100),(D390/C390-1)*100,"nav")</f>
        <v>7.0002354461250249</v>
      </c>
      <c r="E570" s="24">
        <f t="shared" si="267"/>
        <v>12.717810529995344</v>
      </c>
      <c r="F570" s="24">
        <f t="shared" si="267"/>
        <v>5.8765779540546736</v>
      </c>
      <c r="G570" s="24">
        <f t="shared" si="267"/>
        <v>12.753010999413238</v>
      </c>
      <c r="H570" s="24">
        <f t="shared" si="267"/>
        <v>4.2167386817728802</v>
      </c>
      <c r="I570" s="24">
        <f t="shared" si="267"/>
        <v>-9.7630588021808347</v>
      </c>
      <c r="J570" s="34">
        <v>8.690626234388052</v>
      </c>
      <c r="K570" s="24">
        <f t="shared" ref="K570:P570" si="268">IF(ISNUMBER((K390/J390-1)*100),(K390/J390-1)*100,"nav")</f>
        <v>12.465605506950993</v>
      </c>
      <c r="L570" s="24">
        <f t="shared" si="268"/>
        <v>13.725156909774405</v>
      </c>
      <c r="M570" s="24">
        <f t="shared" si="268"/>
        <v>4.9549213811087123</v>
      </c>
      <c r="N570" s="24">
        <f t="shared" si="268"/>
        <v>12.165910644413081</v>
      </c>
      <c r="O570" s="24">
        <f t="shared" si="268"/>
        <v>3.7814166181828091</v>
      </c>
      <c r="P570" s="507">
        <f t="shared" si="268"/>
        <v>-10.827497444136302</v>
      </c>
    </row>
    <row r="571" spans="2:17" x14ac:dyDescent="0.3">
      <c r="B571" s="31" t="s">
        <v>337</v>
      </c>
      <c r="C571" s="34">
        <v>27.146380433825335</v>
      </c>
      <c r="D571" s="24">
        <f t="shared" ref="D571:I571" si="269">IF(ISNUMBER((D391/C391-1)*100),(D391/C391-1)*100,"nav")</f>
        <v>21.363953576431861</v>
      </c>
      <c r="E571" s="24">
        <f t="shared" si="269"/>
        <v>15.307285840292039</v>
      </c>
      <c r="F571" s="24">
        <f t="shared" si="269"/>
        <v>17.086320733991588</v>
      </c>
      <c r="G571" s="24">
        <f t="shared" si="269"/>
        <v>10.181585738482735</v>
      </c>
      <c r="H571" s="24">
        <f t="shared" si="269"/>
        <v>12.744988987864403</v>
      </c>
      <c r="I571" s="24">
        <f t="shared" si="269"/>
        <v>1.6120151179062514</v>
      </c>
      <c r="J571" s="34">
        <v>29.82346108259053</v>
      </c>
      <c r="K571" s="24">
        <f t="shared" ref="K571:P571" si="270">IF(ISNUMBER((K391/J391-1)*100),(K391/J391-1)*100,"nav")</f>
        <v>28.1346189786452</v>
      </c>
      <c r="L571" s="24">
        <f t="shared" si="270"/>
        <v>15.42986340917456</v>
      </c>
      <c r="M571" s="24">
        <f t="shared" si="270"/>
        <v>24.266259884709207</v>
      </c>
      <c r="N571" s="24">
        <f t="shared" si="270"/>
        <v>22.72145166322148</v>
      </c>
      <c r="O571" s="24">
        <f t="shared" si="270"/>
        <v>21.891324623059226</v>
      </c>
      <c r="P571" s="507">
        <f t="shared" si="270"/>
        <v>3.0090299642862695</v>
      </c>
    </row>
    <row r="572" spans="2:17" x14ac:dyDescent="0.3">
      <c r="B572" s="31" t="s">
        <v>338</v>
      </c>
      <c r="C572" s="34">
        <v>9.9777790262326249</v>
      </c>
      <c r="D572" s="24">
        <f t="shared" ref="D572:I572" si="271">IF(ISNUMBER((D392/C392-1)*100),(D392/C392-1)*100,"nav")</f>
        <v>0.98782975731028788</v>
      </c>
      <c r="E572" s="24">
        <f t="shared" si="271"/>
        <v>17.318661566614281</v>
      </c>
      <c r="F572" s="24">
        <f t="shared" si="271"/>
        <v>19.244659743258417</v>
      </c>
      <c r="G572" s="24">
        <f t="shared" si="271"/>
        <v>28.284733512911274</v>
      </c>
      <c r="H572" s="24">
        <f t="shared" si="271"/>
        <v>19.06681936393435</v>
      </c>
      <c r="I572" s="24">
        <f t="shared" si="271"/>
        <v>-7.4921399137185425</v>
      </c>
      <c r="J572" s="34">
        <v>13.392601087342349</v>
      </c>
      <c r="K572" s="24">
        <f t="shared" ref="K572:P572" si="272">IF(ISNUMBER((K392/J392-1)*100),(K392/J392-1)*100,"nav")</f>
        <v>19.883382731182575</v>
      </c>
      <c r="L572" s="24">
        <f t="shared" si="272"/>
        <v>26.474951510543555</v>
      </c>
      <c r="M572" s="24">
        <f t="shared" si="272"/>
        <v>29.955262044169871</v>
      </c>
      <c r="N572" s="24">
        <f t="shared" si="272"/>
        <v>29.347293063322532</v>
      </c>
      <c r="O572" s="24">
        <f t="shared" si="272"/>
        <v>26.927946459092734</v>
      </c>
      <c r="P572" s="507">
        <f t="shared" si="272"/>
        <v>6.5922844541731029</v>
      </c>
    </row>
    <row r="573" spans="2:17" x14ac:dyDescent="0.3">
      <c r="B573" s="31" t="s">
        <v>339</v>
      </c>
      <c r="C573" s="34">
        <v>18.42367892201322</v>
      </c>
      <c r="D573" s="24">
        <f t="shared" ref="D573:I573" si="273">IF(ISNUMBER((D393/C393-1)*100),(D393/C393-1)*100,"nav")</f>
        <v>15.880547914444975</v>
      </c>
      <c r="E573" s="24">
        <f t="shared" si="273"/>
        <v>20.20382986040228</v>
      </c>
      <c r="F573" s="24">
        <f t="shared" si="273"/>
        <v>12.123756876127612</v>
      </c>
      <c r="G573" s="24">
        <f t="shared" si="273"/>
        <v>22.467779205342907</v>
      </c>
      <c r="H573" s="24">
        <f t="shared" si="273"/>
        <v>20.372382694960667</v>
      </c>
      <c r="I573" s="24">
        <f t="shared" si="273"/>
        <v>-15.992668353926675</v>
      </c>
      <c r="J573" s="34">
        <v>26.562791958239139</v>
      </c>
      <c r="K573" s="24">
        <f t="shared" ref="K573:P573" si="274">IF(ISNUMBER((K393/J393-1)*100),(K393/J393-1)*100,"nav")</f>
        <v>18.371556282105029</v>
      </c>
      <c r="L573" s="24">
        <f t="shared" si="274"/>
        <v>19.909911745220498</v>
      </c>
      <c r="M573" s="24">
        <f t="shared" si="274"/>
        <v>15.693641937098167</v>
      </c>
      <c r="N573" s="24">
        <f t="shared" si="274"/>
        <v>27.280438792422235</v>
      </c>
      <c r="O573" s="24">
        <f t="shared" si="274"/>
        <v>25.02674243783607</v>
      </c>
      <c r="P573" s="507">
        <f t="shared" si="274"/>
        <v>-2.7913703207979812</v>
      </c>
    </row>
    <row r="574" spans="2:17" x14ac:dyDescent="0.3">
      <c r="B574" s="33" t="s">
        <v>340</v>
      </c>
      <c r="C574" s="36">
        <v>0.42511897171373381</v>
      </c>
      <c r="D574" s="26">
        <f t="shared" ref="D574:I574" si="275">IF(ISNUMBER((D394/C394-1)*100),(D394/C394-1)*100,"nav")</f>
        <v>8.6448738314348397</v>
      </c>
      <c r="E574" s="26">
        <f t="shared" si="275"/>
        <v>10.384947900538432</v>
      </c>
      <c r="F574" s="26">
        <f t="shared" si="275"/>
        <v>2.2164983364585833</v>
      </c>
      <c r="G574" s="26">
        <f t="shared" si="275"/>
        <v>5.0009690937320217</v>
      </c>
      <c r="H574" s="26">
        <f t="shared" si="275"/>
        <v>7.0039944368851526</v>
      </c>
      <c r="I574" s="26">
        <f t="shared" si="275"/>
        <v>-7.8095846965292477</v>
      </c>
      <c r="J574" s="36">
        <v>-0.95678589909813372</v>
      </c>
      <c r="K574" s="26">
        <f t="shared" ref="K574:P574" si="276">IF(ISNUMBER((K394/J394-1)*100),(K394/J394-1)*100,"nav")</f>
        <v>8.1369977583010353</v>
      </c>
      <c r="L574" s="26">
        <f t="shared" si="276"/>
        <v>9.4898041001442159</v>
      </c>
      <c r="M574" s="26">
        <f t="shared" si="276"/>
        <v>1.181310403685143</v>
      </c>
      <c r="N574" s="26">
        <f t="shared" si="276"/>
        <v>5.1920778837887038</v>
      </c>
      <c r="O574" s="26">
        <f t="shared" si="276"/>
        <v>7.8018945245313054</v>
      </c>
      <c r="P574" s="509">
        <f t="shared" si="276"/>
        <v>-6.5067452568226543</v>
      </c>
    </row>
    <row r="575" spans="2:17" x14ac:dyDescent="0.3">
      <c r="B575" s="261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7" x14ac:dyDescent="0.3">
      <c r="B576" s="722" t="s">
        <v>359</v>
      </c>
      <c r="C576" s="722"/>
      <c r="D576" s="722"/>
      <c r="E576" s="722"/>
      <c r="F576" s="722"/>
      <c r="G576" s="722"/>
      <c r="H576" s="722"/>
      <c r="I576" s="722"/>
      <c r="J576" s="722"/>
      <c r="K576" s="722"/>
      <c r="L576" s="722"/>
      <c r="M576" s="722"/>
      <c r="N576" s="722"/>
      <c r="O576" s="722"/>
      <c r="P576" s="722"/>
    </row>
    <row r="577" spans="2:17" x14ac:dyDescent="0.3">
      <c r="B577" s="12"/>
      <c r="C577" s="13"/>
      <c r="D577" s="13"/>
      <c r="E577" s="13"/>
      <c r="F577" s="13"/>
      <c r="G577" s="13"/>
      <c r="H577" s="13"/>
      <c r="I577" s="13"/>
      <c r="J577" s="14"/>
      <c r="K577" s="14"/>
      <c r="L577" s="14"/>
      <c r="M577" s="14"/>
      <c r="N577" s="14"/>
      <c r="O577" s="14"/>
      <c r="P577" s="14"/>
    </row>
    <row r="578" spans="2:17" x14ac:dyDescent="0.3">
      <c r="B578" s="7"/>
      <c r="C578" s="735" t="s">
        <v>354</v>
      </c>
      <c r="D578" s="736"/>
      <c r="E578" s="736"/>
      <c r="F578" s="736"/>
      <c r="G578" s="736"/>
      <c r="H578" s="736"/>
      <c r="I578" s="736"/>
      <c r="J578" s="735" t="s">
        <v>355</v>
      </c>
      <c r="K578" s="736"/>
      <c r="L578" s="736"/>
      <c r="M578" s="736"/>
      <c r="N578" s="736"/>
      <c r="O578" s="736"/>
      <c r="P578" s="736"/>
    </row>
    <row r="579" spans="2:17" x14ac:dyDescent="0.3">
      <c r="B579" s="261"/>
      <c r="C579" s="432">
        <v>2014</v>
      </c>
      <c r="D579" s="433">
        <v>2015</v>
      </c>
      <c r="E579" s="433">
        <v>2016</v>
      </c>
      <c r="F579" s="433">
        <v>2017</v>
      </c>
      <c r="G579" s="433">
        <v>2018</v>
      </c>
      <c r="H579" s="433">
        <v>2019</v>
      </c>
      <c r="I579" s="433">
        <v>2020</v>
      </c>
      <c r="J579" s="384">
        <v>2014</v>
      </c>
      <c r="K579" s="385">
        <v>2015</v>
      </c>
      <c r="L579" s="385">
        <v>2016</v>
      </c>
      <c r="M579" s="385">
        <v>2017</v>
      </c>
      <c r="N579" s="385">
        <v>2018</v>
      </c>
      <c r="O579" s="385">
        <v>2019</v>
      </c>
      <c r="P579" s="385">
        <v>2020</v>
      </c>
    </row>
    <row r="580" spans="2:17" x14ac:dyDescent="0.3">
      <c r="B580" s="32" t="s">
        <v>327</v>
      </c>
      <c r="C580" s="42" t="s">
        <v>10</v>
      </c>
      <c r="D580" s="43" t="s">
        <v>12</v>
      </c>
      <c r="E580" s="43" t="s">
        <v>12</v>
      </c>
      <c r="F580" s="43" t="s">
        <v>12</v>
      </c>
      <c r="G580" s="43" t="s">
        <v>12</v>
      </c>
      <c r="H580" s="43" t="s">
        <v>12</v>
      </c>
      <c r="I580" s="43" t="s">
        <v>12</v>
      </c>
      <c r="J580" s="42">
        <v>-11.285084796383199</v>
      </c>
      <c r="K580" s="344">
        <f t="shared" ref="K580:O580" si="277">IF(ISNUMBER((K400/J400-1)*100),(K400/J400-1)*100,"nav")</f>
        <v>11.429397100778882</v>
      </c>
      <c r="L580" s="344">
        <f t="shared" si="277"/>
        <v>17.707859702928165</v>
      </c>
      <c r="M580" s="344">
        <f t="shared" si="277"/>
        <v>5.3521331899098357</v>
      </c>
      <c r="N580" s="344">
        <f t="shared" si="277"/>
        <v>7.7415201732495609</v>
      </c>
      <c r="O580" s="344">
        <f t="shared" si="277"/>
        <v>14.065663115706894</v>
      </c>
      <c r="P580" s="508">
        <f>IF(ISNUMBER((P400/O400-1)*100),(P400/O400-1)*100,"nav")</f>
        <v>-17.289104013628155</v>
      </c>
    </row>
    <row r="581" spans="2:17" s="301" customFormat="1" x14ac:dyDescent="0.3">
      <c r="B581" s="31" t="s">
        <v>640</v>
      </c>
      <c r="C581" s="34" t="s">
        <v>10</v>
      </c>
      <c r="D581" s="35" t="s">
        <v>10</v>
      </c>
      <c r="E581" s="35" t="s">
        <v>10</v>
      </c>
      <c r="F581" s="35" t="s">
        <v>10</v>
      </c>
      <c r="G581" s="35" t="s">
        <v>10</v>
      </c>
      <c r="H581" s="35" t="s">
        <v>10</v>
      </c>
      <c r="I581" s="35" t="s">
        <v>10</v>
      </c>
      <c r="J581" s="34" t="s">
        <v>10</v>
      </c>
      <c r="K581" s="24">
        <f t="shared" ref="K581:P581" si="278">IF(ISNUMBER((K401/J401-1)*100),(K401/J401-1)*100,"nav")</f>
        <v>53.405616248619857</v>
      </c>
      <c r="L581" s="24">
        <f t="shared" si="278"/>
        <v>91.059801408413435</v>
      </c>
      <c r="M581" s="24">
        <f t="shared" si="278"/>
        <v>18.12377715992173</v>
      </c>
      <c r="N581" s="24">
        <f t="shared" si="278"/>
        <v>0.7507310926367694</v>
      </c>
      <c r="O581" s="24">
        <f t="shared" si="278"/>
        <v>4.0892238925910096</v>
      </c>
      <c r="P581" s="507">
        <f t="shared" si="278"/>
        <v>-26.428440367804441</v>
      </c>
    </row>
    <row r="582" spans="2:17" x14ac:dyDescent="0.3">
      <c r="B582" s="31" t="s">
        <v>328</v>
      </c>
      <c r="C582" s="34" t="s">
        <v>12</v>
      </c>
      <c r="D582" s="35" t="s">
        <v>12</v>
      </c>
      <c r="E582" s="35" t="s">
        <v>12</v>
      </c>
      <c r="F582" s="35" t="s">
        <v>12</v>
      </c>
      <c r="G582" s="35" t="s">
        <v>12</v>
      </c>
      <c r="H582" s="35" t="s">
        <v>12</v>
      </c>
      <c r="I582" s="35" t="s">
        <v>12</v>
      </c>
      <c r="J582" s="34">
        <v>3.7355759013931644</v>
      </c>
      <c r="K582" s="24">
        <f t="shared" ref="K582:P582" si="279">IF(ISNUMBER((K402/J402-1)*100),(K402/J402-1)*100,"nav")</f>
        <v>8.5773809669670307</v>
      </c>
      <c r="L582" s="24">
        <f t="shared" si="279"/>
        <v>10.844115861294434</v>
      </c>
      <c r="M582" s="24">
        <f t="shared" si="279"/>
        <v>21.636105935534221</v>
      </c>
      <c r="N582" s="24">
        <f t="shared" si="279"/>
        <v>34.040646430777308</v>
      </c>
      <c r="O582" s="24">
        <f t="shared" si="279"/>
        <v>49.045763386141196</v>
      </c>
      <c r="P582" s="507">
        <f t="shared" si="279"/>
        <v>-28.435344696396513</v>
      </c>
    </row>
    <row r="583" spans="2:17" x14ac:dyDescent="0.3">
      <c r="B583" s="31" t="s">
        <v>329</v>
      </c>
      <c r="C583" s="34" t="s">
        <v>10</v>
      </c>
      <c r="D583" s="35" t="s">
        <v>10</v>
      </c>
      <c r="E583" s="35" t="s">
        <v>10</v>
      </c>
      <c r="F583" s="35" t="s">
        <v>10</v>
      </c>
      <c r="G583" s="35" t="s">
        <v>10</v>
      </c>
      <c r="H583" s="35" t="s">
        <v>10</v>
      </c>
      <c r="I583" s="35" t="s">
        <v>10</v>
      </c>
      <c r="J583" s="34">
        <v>10.833766204440023</v>
      </c>
      <c r="K583" s="24">
        <f t="shared" ref="K583:P583" si="280">IF(ISNUMBER((K403/J403-1)*100),(K403/J403-1)*100,"nav")</f>
        <v>4.8060897437905536</v>
      </c>
      <c r="L583" s="24">
        <f t="shared" si="280"/>
        <v>6.4096699322762074</v>
      </c>
      <c r="M583" s="24">
        <f t="shared" si="280"/>
        <v>8.9919690428682095</v>
      </c>
      <c r="N583" s="24">
        <f t="shared" si="280"/>
        <v>16.020301389376755</v>
      </c>
      <c r="O583" s="24">
        <f t="shared" si="280"/>
        <v>32.91674959995936</v>
      </c>
      <c r="P583" s="507">
        <f t="shared" si="280"/>
        <v>0.68218625835854141</v>
      </c>
    </row>
    <row r="584" spans="2:17" x14ac:dyDescent="0.3">
      <c r="B584" s="31" t="s">
        <v>330</v>
      </c>
      <c r="C584" s="34" t="s">
        <v>12</v>
      </c>
      <c r="D584" s="35" t="s">
        <v>12</v>
      </c>
      <c r="E584" s="35" t="s">
        <v>12</v>
      </c>
      <c r="F584" s="35" t="s">
        <v>12</v>
      </c>
      <c r="G584" s="35" t="s">
        <v>12</v>
      </c>
      <c r="H584" s="35" t="s">
        <v>12</v>
      </c>
      <c r="I584" s="35" t="s">
        <v>12</v>
      </c>
      <c r="J584" s="34">
        <v>34.213424679855038</v>
      </c>
      <c r="K584" s="24">
        <f t="shared" ref="K584:P584" si="281">IF(ISNUMBER((K404/J404-1)*100),(K404/J404-1)*100,"nav")</f>
        <v>25.090419332015923</v>
      </c>
      <c r="L584" s="24">
        <f t="shared" si="281"/>
        <v>23.403340162704154</v>
      </c>
      <c r="M584" s="24">
        <f t="shared" si="281"/>
        <v>17.557949654516449</v>
      </c>
      <c r="N584" s="24">
        <f t="shared" si="281"/>
        <v>14.802993757325433</v>
      </c>
      <c r="O584" s="24">
        <f t="shared" si="281"/>
        <v>10.407764687608978</v>
      </c>
      <c r="P584" s="507">
        <f t="shared" si="281"/>
        <v>16.563006850998431</v>
      </c>
    </row>
    <row r="585" spans="2:17" x14ac:dyDescent="0.3">
      <c r="B585" s="31" t="s">
        <v>331</v>
      </c>
      <c r="C585" s="34" t="s">
        <v>10</v>
      </c>
      <c r="D585" s="35" t="s">
        <v>10</v>
      </c>
      <c r="E585" s="35" t="s">
        <v>10</v>
      </c>
      <c r="F585" s="35" t="s">
        <v>10</v>
      </c>
      <c r="G585" s="35" t="s">
        <v>10</v>
      </c>
      <c r="H585" s="35" t="s">
        <v>10</v>
      </c>
      <c r="I585" s="35" t="s">
        <v>10</v>
      </c>
      <c r="J585" s="34">
        <v>6.8396836360675994</v>
      </c>
      <c r="K585" s="24">
        <f t="shared" ref="K585:P585" si="282">IF(ISNUMBER((K405/J405-1)*100),(K405/J405-1)*100,"nav")</f>
        <v>8.9882444017864707</v>
      </c>
      <c r="L585" s="24">
        <f t="shared" si="282"/>
        <v>19.523925099006554</v>
      </c>
      <c r="M585" s="24">
        <f t="shared" si="282"/>
        <v>11.152722562319695</v>
      </c>
      <c r="N585" s="24">
        <f t="shared" si="282"/>
        <v>13.026599398040206</v>
      </c>
      <c r="O585" s="24">
        <f t="shared" si="282"/>
        <v>15.374212261160025</v>
      </c>
      <c r="P585" s="507">
        <f t="shared" si="282"/>
        <v>-19.727228402209384</v>
      </c>
    </row>
    <row r="586" spans="2:17" x14ac:dyDescent="0.3">
      <c r="B586" s="31" t="s">
        <v>332</v>
      </c>
      <c r="C586" s="34" t="s">
        <v>10</v>
      </c>
      <c r="D586" s="35" t="s">
        <v>10</v>
      </c>
      <c r="E586" s="35" t="s">
        <v>10</v>
      </c>
      <c r="F586" s="35" t="s">
        <v>10</v>
      </c>
      <c r="G586" s="35" t="s">
        <v>10</v>
      </c>
      <c r="H586" s="35" t="s">
        <v>10</v>
      </c>
      <c r="I586" s="35" t="s">
        <v>10</v>
      </c>
      <c r="J586" s="34">
        <v>11.417628719133804</v>
      </c>
      <c r="K586" s="24">
        <f t="shared" ref="K586:P586" si="283">IF(ISNUMBER((K406/J406-1)*100),(K406/J406-1)*100,"nav")</f>
        <v>10.917210150596102</v>
      </c>
      <c r="L586" s="24">
        <f t="shared" si="283"/>
        <v>20.78031426567901</v>
      </c>
      <c r="M586" s="24">
        <f t="shared" si="283"/>
        <v>10.565444802129775</v>
      </c>
      <c r="N586" s="24">
        <f t="shared" si="283"/>
        <v>6.9585978681528271</v>
      </c>
      <c r="O586" s="24">
        <f t="shared" si="283"/>
        <v>24.581219903554818</v>
      </c>
      <c r="P586" s="507">
        <f t="shared" si="283"/>
        <v>-28.076338664863322</v>
      </c>
    </row>
    <row r="587" spans="2:17" x14ac:dyDescent="0.3">
      <c r="B587" s="31" t="s">
        <v>477</v>
      </c>
      <c r="C587" s="34" t="s">
        <v>10</v>
      </c>
      <c r="D587" s="35" t="s">
        <v>12</v>
      </c>
      <c r="E587" s="35" t="s">
        <v>12</v>
      </c>
      <c r="F587" s="35" t="s">
        <v>12</v>
      </c>
      <c r="G587" s="35" t="s">
        <v>12</v>
      </c>
      <c r="H587" s="35" t="s">
        <v>12</v>
      </c>
      <c r="I587" s="35" t="s">
        <v>12</v>
      </c>
      <c r="J587" s="34" t="s">
        <v>10</v>
      </c>
      <c r="K587" s="24" t="str">
        <f t="shared" ref="K587:P588" si="284">IF(ISNUMBER((K407/J407-1)*100),(K407/J407-1)*100,"nav")</f>
        <v>nav</v>
      </c>
      <c r="L587" s="24">
        <f t="shared" si="284"/>
        <v>15.032921829373723</v>
      </c>
      <c r="M587" s="24">
        <f t="shared" si="284"/>
        <v>16.932734842250131</v>
      </c>
      <c r="N587" s="24">
        <f t="shared" si="284"/>
        <v>20.491417877247176</v>
      </c>
      <c r="O587" s="24">
        <f t="shared" si="284"/>
        <v>-6.08109787062181</v>
      </c>
      <c r="P587" s="507">
        <f t="shared" si="284"/>
        <v>-37.430693665161563</v>
      </c>
    </row>
    <row r="588" spans="2:17" s="301" customFormat="1" x14ac:dyDescent="0.3">
      <c r="B588" s="31" t="s">
        <v>727</v>
      </c>
      <c r="C588" s="34" t="s">
        <v>10</v>
      </c>
      <c r="D588" s="35" t="s">
        <v>10</v>
      </c>
      <c r="E588" s="35" t="s">
        <v>10</v>
      </c>
      <c r="F588" s="35" t="s">
        <v>10</v>
      </c>
      <c r="G588" s="35" t="s">
        <v>10</v>
      </c>
      <c r="H588" s="35" t="s">
        <v>10</v>
      </c>
      <c r="I588" s="35" t="s">
        <v>10</v>
      </c>
      <c r="J588" s="34" t="s">
        <v>10</v>
      </c>
      <c r="K588" s="24" t="str">
        <f t="shared" si="284"/>
        <v>nav</v>
      </c>
      <c r="L588" s="24">
        <f t="shared" ref="L588" si="285">IF(ISNUMBER((L408/K408-1)*100),(L408/K408-1)*100,"nav")</f>
        <v>2.6439809212361887</v>
      </c>
      <c r="M588" s="24">
        <f t="shared" ref="M588" si="286">IF(ISNUMBER((M408/L408-1)*100),(M408/L408-1)*100,"nav")</f>
        <v>16.146810041582359</v>
      </c>
      <c r="N588" s="24">
        <f t="shared" ref="N588" si="287">IF(ISNUMBER((N408/M408-1)*100),(N408/M408-1)*100,"nav")</f>
        <v>19.258957313649951</v>
      </c>
      <c r="O588" s="24">
        <f t="shared" ref="O588" si="288">IF(ISNUMBER((O408/N408-1)*100),(O408/N408-1)*100,"nav")</f>
        <v>9.5147396653479266</v>
      </c>
      <c r="P588" s="24">
        <f t="shared" ref="P588" si="289">IF(ISNUMBER((P408/O408-1)*100),(P408/O408-1)*100,"nav")</f>
        <v>-18.937132974287042</v>
      </c>
      <c r="Q588" s="629"/>
    </row>
    <row r="589" spans="2:17" x14ac:dyDescent="0.3">
      <c r="B589" s="31" t="s">
        <v>333</v>
      </c>
      <c r="C589" s="34" t="s">
        <v>10</v>
      </c>
      <c r="D589" s="35" t="s">
        <v>10</v>
      </c>
      <c r="E589" s="35" t="s">
        <v>10</v>
      </c>
      <c r="F589" s="35" t="s">
        <v>10</v>
      </c>
      <c r="G589" s="35" t="s">
        <v>10</v>
      </c>
      <c r="H589" s="35" t="s">
        <v>10</v>
      </c>
      <c r="I589" s="35" t="s">
        <v>10</v>
      </c>
      <c r="J589" s="34" t="s">
        <v>10</v>
      </c>
      <c r="K589" s="24" t="str">
        <f t="shared" ref="K589:P589" si="290">IF(ISNUMBER((K409/J409-1)*100),(K409/J409-1)*100,"nav")</f>
        <v>nav</v>
      </c>
      <c r="L589" s="24" t="str">
        <f t="shared" si="290"/>
        <v>nav</v>
      </c>
      <c r="M589" s="24" t="str">
        <f t="shared" si="290"/>
        <v>nav</v>
      </c>
      <c r="N589" s="24" t="str">
        <f t="shared" si="290"/>
        <v>nav</v>
      </c>
      <c r="O589" s="24" t="str">
        <f t="shared" si="290"/>
        <v>nav</v>
      </c>
      <c r="P589" s="507" t="str">
        <f t="shared" si="290"/>
        <v>nav</v>
      </c>
    </row>
    <row r="590" spans="2:17" x14ac:dyDescent="0.3">
      <c r="B590" s="31" t="s">
        <v>334</v>
      </c>
      <c r="C590" s="34" t="s">
        <v>10</v>
      </c>
      <c r="D590" s="35" t="s">
        <v>10</v>
      </c>
      <c r="E590" s="35" t="s">
        <v>10</v>
      </c>
      <c r="F590" s="35" t="s">
        <v>10</v>
      </c>
      <c r="G590" s="35" t="s">
        <v>10</v>
      </c>
      <c r="H590" s="35" t="s">
        <v>10</v>
      </c>
      <c r="I590" s="35" t="s">
        <v>10</v>
      </c>
      <c r="J590" s="34">
        <v>-2.2269353128313796</v>
      </c>
      <c r="K590" s="24">
        <f t="shared" ref="K590:P590" si="291">IF(ISNUMBER((K410/J410-1)*100),(K410/J410-1)*100,"nav")</f>
        <v>-21.203904555314534</v>
      </c>
      <c r="L590" s="24">
        <f t="shared" si="291"/>
        <v>0.20646937370956131</v>
      </c>
      <c r="M590" s="24">
        <f t="shared" si="291"/>
        <v>54.532967032967036</v>
      </c>
      <c r="N590" s="24">
        <f t="shared" si="291"/>
        <v>-1.9555555555555548</v>
      </c>
      <c r="O590" s="24">
        <f t="shared" si="291"/>
        <v>34.723481414324574</v>
      </c>
      <c r="P590" s="507">
        <f t="shared" si="291"/>
        <v>43.001345895020179</v>
      </c>
    </row>
    <row r="591" spans="2:17" x14ac:dyDescent="0.3">
      <c r="B591" s="31" t="s">
        <v>335</v>
      </c>
      <c r="C591" s="34" t="s">
        <v>10</v>
      </c>
      <c r="D591" s="35" t="s">
        <v>10</v>
      </c>
      <c r="E591" s="35" t="s">
        <v>10</v>
      </c>
      <c r="F591" s="35" t="s">
        <v>10</v>
      </c>
      <c r="G591" s="35" t="s">
        <v>10</v>
      </c>
      <c r="H591" s="35" t="s">
        <v>10</v>
      </c>
      <c r="I591" s="35" t="s">
        <v>10</v>
      </c>
      <c r="J591" s="34" t="s">
        <v>10</v>
      </c>
      <c r="K591" s="24" t="str">
        <f t="shared" ref="K591:P591" si="292">IF(ISNUMBER((K411/J411-1)*100),(K411/J411-1)*100,"nav")</f>
        <v>nav</v>
      </c>
      <c r="L591" s="24" t="str">
        <f t="shared" si="292"/>
        <v>nav</v>
      </c>
      <c r="M591" s="24" t="str">
        <f t="shared" si="292"/>
        <v>nav</v>
      </c>
      <c r="N591" s="24" t="str">
        <f t="shared" si="292"/>
        <v>nav</v>
      </c>
      <c r="O591" s="24" t="str">
        <f t="shared" si="292"/>
        <v>nav</v>
      </c>
      <c r="P591" s="507" t="str">
        <f t="shared" si="292"/>
        <v>nav</v>
      </c>
    </row>
    <row r="592" spans="2:17" x14ac:dyDescent="0.3">
      <c r="B592" s="31" t="s">
        <v>336</v>
      </c>
      <c r="C592" s="34" t="s">
        <v>12</v>
      </c>
      <c r="D592" s="35" t="s">
        <v>12</v>
      </c>
      <c r="E592" s="35" t="s">
        <v>12</v>
      </c>
      <c r="F592" s="35" t="s">
        <v>12</v>
      </c>
      <c r="G592" s="35" t="s">
        <v>12</v>
      </c>
      <c r="H592" s="35" t="s">
        <v>12</v>
      </c>
      <c r="I592" s="35" t="s">
        <v>12</v>
      </c>
      <c r="J592" s="34">
        <v>3.2588988329738675</v>
      </c>
      <c r="K592" s="24">
        <f t="shared" ref="K592:P592" si="293">IF(ISNUMBER((K412/J412-1)*100),(K412/J412-1)*100,"nav")</f>
        <v>-13.453197451348897</v>
      </c>
      <c r="L592" s="24">
        <f t="shared" si="293"/>
        <v>7.8189602673183201</v>
      </c>
      <c r="M592" s="24">
        <f t="shared" si="293"/>
        <v>10.604233918184836</v>
      </c>
      <c r="N592" s="24">
        <f t="shared" si="293"/>
        <v>15.610734056939091</v>
      </c>
      <c r="O592" s="24">
        <f t="shared" si="293"/>
        <v>6.2725402976971045</v>
      </c>
      <c r="P592" s="507">
        <f t="shared" si="293"/>
        <v>-4.8540965938324572</v>
      </c>
    </row>
    <row r="593" spans="2:16" x14ac:dyDescent="0.3">
      <c r="B593" s="31" t="s">
        <v>337</v>
      </c>
      <c r="C593" s="34" t="s">
        <v>12</v>
      </c>
      <c r="D593" s="35" t="s">
        <v>12</v>
      </c>
      <c r="E593" s="35" t="s">
        <v>12</v>
      </c>
      <c r="F593" s="35" t="s">
        <v>12</v>
      </c>
      <c r="G593" s="35" t="s">
        <v>12</v>
      </c>
      <c r="H593" s="35" t="s">
        <v>12</v>
      </c>
      <c r="I593" s="35" t="s">
        <v>12</v>
      </c>
      <c r="J593" s="34">
        <v>24.276206345127971</v>
      </c>
      <c r="K593" s="24">
        <f t="shared" ref="K593:P593" si="294">IF(ISNUMBER((K413/J413-1)*100),(K413/J413-1)*100,"nav")</f>
        <v>19.745680769099504</v>
      </c>
      <c r="L593" s="24">
        <f t="shared" si="294"/>
        <v>15.279756934078016</v>
      </c>
      <c r="M593" s="24">
        <f t="shared" si="294"/>
        <v>14.172106542584118</v>
      </c>
      <c r="N593" s="24">
        <f t="shared" si="294"/>
        <v>4.250106701549039</v>
      </c>
      <c r="O593" s="24">
        <f t="shared" si="294"/>
        <v>7.6265346306964021</v>
      </c>
      <c r="P593" s="507">
        <f t="shared" si="294"/>
        <v>0.72295626489666809</v>
      </c>
    </row>
    <row r="594" spans="2:16" x14ac:dyDescent="0.3">
      <c r="B594" s="31" t="s">
        <v>338</v>
      </c>
      <c r="C594" s="34" t="s">
        <v>12</v>
      </c>
      <c r="D594" s="35" t="s">
        <v>12</v>
      </c>
      <c r="E594" s="35" t="s">
        <v>12</v>
      </c>
      <c r="F594" s="35" t="s">
        <v>12</v>
      </c>
      <c r="G594" s="35" t="s">
        <v>12</v>
      </c>
      <c r="H594" s="35" t="s">
        <v>12</v>
      </c>
      <c r="I594" s="35" t="s">
        <v>12</v>
      </c>
      <c r="J594" s="34">
        <v>8.0494200747327262</v>
      </c>
      <c r="K594" s="24">
        <f t="shared" ref="K594:P594" si="295">IF(ISNUMBER((K414/J414-1)*100),(K414/J414-1)*100,"nav")</f>
        <v>-10.210201695593735</v>
      </c>
      <c r="L594" s="24">
        <f t="shared" si="295"/>
        <v>10.073741361829679</v>
      </c>
      <c r="M594" s="24">
        <f t="shared" si="295"/>
        <v>9.5071309036431018</v>
      </c>
      <c r="N594" s="24">
        <f t="shared" si="295"/>
        <v>27.138324448870144</v>
      </c>
      <c r="O594" s="24">
        <f t="shared" si="295"/>
        <v>10.43798742196409</v>
      </c>
      <c r="P594" s="507">
        <f t="shared" si="295"/>
        <v>-25.260406639229306</v>
      </c>
    </row>
    <row r="595" spans="2:16" x14ac:dyDescent="0.3">
      <c r="B595" s="31" t="s">
        <v>339</v>
      </c>
      <c r="C595" s="34" t="s">
        <v>10</v>
      </c>
      <c r="D595" s="35" t="s">
        <v>10</v>
      </c>
      <c r="E595" s="35" t="s">
        <v>10</v>
      </c>
      <c r="F595" s="35" t="s">
        <v>10</v>
      </c>
      <c r="G595" s="35" t="s">
        <v>10</v>
      </c>
      <c r="H595" s="35" t="s">
        <v>10</v>
      </c>
      <c r="I595" s="35" t="s">
        <v>10</v>
      </c>
      <c r="J595" s="34">
        <v>10.837395385048755</v>
      </c>
      <c r="K595" s="24">
        <f t="shared" ref="K595:P595" si="296">IF(ISNUMBER((K415/J415-1)*100),(K415/J415-1)*100,"nav")</f>
        <v>13.229320926499577</v>
      </c>
      <c r="L595" s="24">
        <f t="shared" si="296"/>
        <v>20.530859062170336</v>
      </c>
      <c r="M595" s="24">
        <f t="shared" si="296"/>
        <v>8.1721726314726304</v>
      </c>
      <c r="N595" s="24">
        <f t="shared" si="296"/>
        <v>16.770124901213791</v>
      </c>
      <c r="O595" s="24">
        <f t="shared" si="296"/>
        <v>14.3661684679802</v>
      </c>
      <c r="P595" s="507">
        <f t="shared" si="296"/>
        <v>-34.616234722125583</v>
      </c>
    </row>
    <row r="596" spans="2:16" x14ac:dyDescent="0.3">
      <c r="B596" s="33" t="s">
        <v>340</v>
      </c>
      <c r="C596" s="36" t="s">
        <v>12</v>
      </c>
      <c r="D596" s="37" t="s">
        <v>12</v>
      </c>
      <c r="E596" s="37" t="s">
        <v>12</v>
      </c>
      <c r="F596" s="37" t="s">
        <v>12</v>
      </c>
      <c r="G596" s="37" t="s">
        <v>12</v>
      </c>
      <c r="H596" s="37" t="s">
        <v>12</v>
      </c>
      <c r="I596" s="37" t="s">
        <v>12</v>
      </c>
      <c r="J596" s="36">
        <v>3.838679161788483</v>
      </c>
      <c r="K596" s="26">
        <f t="shared" ref="K596:P596" si="297">IF(ISNUMBER((K416/J416-1)*100),(K416/J416-1)*100,"nav")</f>
        <v>9.8377089171250311</v>
      </c>
      <c r="L596" s="26">
        <f t="shared" si="297"/>
        <v>12.454795178206046</v>
      </c>
      <c r="M596" s="26">
        <f t="shared" si="297"/>
        <v>4.5470589088541402</v>
      </c>
      <c r="N596" s="26">
        <f t="shared" si="297"/>
        <v>4.5845694618587229</v>
      </c>
      <c r="O596" s="26">
        <f t="shared" si="297"/>
        <v>5.2553818195436808</v>
      </c>
      <c r="P596" s="509">
        <f t="shared" si="297"/>
        <v>-10.733858773484162</v>
      </c>
    </row>
    <row r="597" spans="2:16" x14ac:dyDescent="0.3">
      <c r="B597" s="261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2:16" x14ac:dyDescent="0.3">
      <c r="B598" s="722" t="s">
        <v>360</v>
      </c>
      <c r="C598" s="722"/>
      <c r="D598" s="722"/>
      <c r="E598" s="722"/>
      <c r="F598" s="722"/>
      <c r="G598" s="722"/>
      <c r="H598" s="722"/>
      <c r="I598" s="722"/>
      <c r="J598" s="722"/>
      <c r="K598" s="722"/>
      <c r="L598" s="722"/>
      <c r="M598" s="722"/>
      <c r="N598" s="722"/>
      <c r="O598" s="722"/>
      <c r="P598" s="722"/>
    </row>
    <row r="599" spans="2:16" x14ac:dyDescent="0.3">
      <c r="B599" s="733" t="s">
        <v>361</v>
      </c>
      <c r="C599" s="709"/>
      <c r="D599" s="709"/>
      <c r="E599" s="709"/>
      <c r="F599" s="709"/>
      <c r="G599" s="709"/>
      <c r="H599" s="709"/>
      <c r="I599" s="709"/>
      <c r="J599" s="709"/>
      <c r="K599" s="709"/>
      <c r="L599" s="709"/>
      <c r="M599" s="709"/>
      <c r="N599" s="709"/>
      <c r="O599" s="709"/>
      <c r="P599" s="709"/>
    </row>
    <row r="600" spans="2:16" x14ac:dyDescent="0.3">
      <c r="B600" s="734" t="s">
        <v>324</v>
      </c>
      <c r="C600" s="734"/>
      <c r="D600" s="734"/>
      <c r="E600" s="734"/>
      <c r="F600" s="734"/>
      <c r="G600" s="734"/>
      <c r="H600" s="734"/>
      <c r="I600" s="734"/>
      <c r="J600" s="734"/>
      <c r="K600" s="734"/>
      <c r="L600" s="734"/>
      <c r="M600" s="734"/>
      <c r="N600" s="734"/>
      <c r="O600" s="734"/>
      <c r="P600" s="734"/>
    </row>
    <row r="601" spans="2:16" x14ac:dyDescent="0.3">
      <c r="B601" s="261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2:16" x14ac:dyDescent="0.3">
      <c r="B602" s="17">
        <v>100</v>
      </c>
      <c r="C602" s="717" t="s">
        <v>22</v>
      </c>
      <c r="D602" s="718"/>
      <c r="E602" s="718"/>
      <c r="F602" s="718"/>
      <c r="G602" s="718"/>
      <c r="H602" s="718"/>
      <c r="I602" s="718"/>
      <c r="J602" s="717" t="s">
        <v>23</v>
      </c>
      <c r="K602" s="718"/>
      <c r="L602" s="718"/>
      <c r="M602" s="718"/>
      <c r="N602" s="718"/>
      <c r="O602" s="718"/>
      <c r="P602" s="718"/>
    </row>
    <row r="603" spans="2:16" x14ac:dyDescent="0.3">
      <c r="B603" s="261"/>
      <c r="C603" s="431">
        <v>2014</v>
      </c>
      <c r="D603" s="416">
        <v>2015</v>
      </c>
      <c r="E603" s="416">
        <v>2016</v>
      </c>
      <c r="F603" s="416">
        <v>2017</v>
      </c>
      <c r="G603" s="416">
        <v>2018</v>
      </c>
      <c r="H603" s="416">
        <v>2019</v>
      </c>
      <c r="I603" s="416">
        <v>2020</v>
      </c>
      <c r="J603" s="384">
        <v>2014</v>
      </c>
      <c r="K603" s="385">
        <v>2015</v>
      </c>
      <c r="L603" s="385">
        <v>2016</v>
      </c>
      <c r="M603" s="385">
        <v>2017</v>
      </c>
      <c r="N603" s="385">
        <v>2018</v>
      </c>
      <c r="O603" s="385">
        <v>2019</v>
      </c>
      <c r="P603" s="385">
        <v>2020</v>
      </c>
    </row>
    <row r="604" spans="2:16" x14ac:dyDescent="0.3">
      <c r="B604" s="32" t="s">
        <v>327</v>
      </c>
      <c r="C604" s="42">
        <f t="shared" ref="C604:I610" si="298">IF(ISNUMBER(C334/(J6*1000)),C334/(J6*1000),"nav")</f>
        <v>2.8802371483143698</v>
      </c>
      <c r="D604" s="43">
        <f t="shared" si="298"/>
        <v>3.3066625342327312</v>
      </c>
      <c r="E604" s="43">
        <f t="shared" si="298"/>
        <v>3.9294445277452121</v>
      </c>
      <c r="F604" s="43">
        <f t="shared" si="298"/>
        <v>4.7947915135792041</v>
      </c>
      <c r="G604" s="43">
        <f t="shared" si="298"/>
        <v>6.1656873246946322</v>
      </c>
      <c r="H604" s="43">
        <f t="shared" si="298"/>
        <v>8.3328378436836381</v>
      </c>
      <c r="I604" s="43">
        <f t="shared" si="298"/>
        <v>14.536049452365736</v>
      </c>
      <c r="J604" s="42">
        <f t="shared" ref="J604:P610" si="299">IF(ISNUMBER(J334/(J6*1000)),J334/(J6*1000),"nav")</f>
        <v>1.0023035423428912</v>
      </c>
      <c r="K604" s="43">
        <f t="shared" si="299"/>
        <v>1.0848585014650156</v>
      </c>
      <c r="L604" s="43">
        <f t="shared" si="299"/>
        <v>1.2094066514877784</v>
      </c>
      <c r="M604" s="43">
        <f t="shared" si="299"/>
        <v>1.4664557193808823</v>
      </c>
      <c r="N604" s="43">
        <f t="shared" si="299"/>
        <v>1.7954747757374607</v>
      </c>
      <c r="O604" s="43">
        <f t="shared" si="299"/>
        <v>2.0881354365474469</v>
      </c>
      <c r="P604" s="498">
        <f t="shared" si="299"/>
        <v>2.3693522930118784</v>
      </c>
    </row>
    <row r="605" spans="2:16" s="301" customFormat="1" x14ac:dyDescent="0.3">
      <c r="B605" s="31" t="s">
        <v>640</v>
      </c>
      <c r="C605" s="34">
        <f t="shared" si="298"/>
        <v>3.9777656318320944</v>
      </c>
      <c r="D605" s="35">
        <f t="shared" si="298"/>
        <v>4.4028836529877999</v>
      </c>
      <c r="E605" s="35">
        <f t="shared" si="298"/>
        <v>5.3613500053550389</v>
      </c>
      <c r="F605" s="35">
        <f t="shared" si="298"/>
        <v>5.8787974348102603</v>
      </c>
      <c r="G605" s="35">
        <f t="shared" si="298"/>
        <v>6.2806042169306622</v>
      </c>
      <c r="H605" s="35">
        <f t="shared" si="298"/>
        <v>6.7328956246431728</v>
      </c>
      <c r="I605" s="35">
        <f t="shared" si="298"/>
        <v>5.8011555943606989</v>
      </c>
      <c r="J605" s="34">
        <f t="shared" si="299"/>
        <v>0.10538915609969392</v>
      </c>
      <c r="K605" s="35">
        <f t="shared" si="299"/>
        <v>0.17863229366732489</v>
      </c>
      <c r="L605" s="35">
        <f t="shared" si="299"/>
        <v>0.27502677519545893</v>
      </c>
      <c r="M605" s="35">
        <f t="shared" si="299"/>
        <v>0.25831036675853297</v>
      </c>
      <c r="N605" s="35">
        <f t="shared" si="299"/>
        <v>0.17738382460925209</v>
      </c>
      <c r="O605" s="35">
        <f t="shared" si="299"/>
        <v>0.13345357346758707</v>
      </c>
      <c r="P605" s="499">
        <f t="shared" si="299"/>
        <v>0.13104953647826198</v>
      </c>
    </row>
    <row r="606" spans="2:16" x14ac:dyDescent="0.3">
      <c r="B606" s="31" t="s">
        <v>328</v>
      </c>
      <c r="C606" s="34" t="str">
        <f t="shared" si="298"/>
        <v>nav</v>
      </c>
      <c r="D606" s="35" t="str">
        <f t="shared" si="298"/>
        <v>nav</v>
      </c>
      <c r="E606" s="35" t="str">
        <f t="shared" si="298"/>
        <v>nav</v>
      </c>
      <c r="F606" s="35" t="str">
        <f t="shared" si="298"/>
        <v>nav</v>
      </c>
      <c r="G606" s="35" t="str">
        <f t="shared" si="298"/>
        <v>nav</v>
      </c>
      <c r="H606" s="35" t="str">
        <f t="shared" si="298"/>
        <v>nav</v>
      </c>
      <c r="I606" s="35" t="str">
        <f t="shared" si="298"/>
        <v>nav</v>
      </c>
      <c r="J606" s="34" t="str">
        <f t="shared" si="299"/>
        <v>nav</v>
      </c>
      <c r="K606" s="35" t="str">
        <f t="shared" si="299"/>
        <v>nav</v>
      </c>
      <c r="L606" s="35" t="str">
        <f t="shared" si="299"/>
        <v>nav</v>
      </c>
      <c r="M606" s="35" t="str">
        <f t="shared" si="299"/>
        <v>nav</v>
      </c>
      <c r="N606" s="35" t="str">
        <f t="shared" si="299"/>
        <v>nav</v>
      </c>
      <c r="O606" s="35" t="str">
        <f t="shared" si="299"/>
        <v>nav</v>
      </c>
      <c r="P606" s="499" t="str">
        <f t="shared" si="299"/>
        <v>nav</v>
      </c>
    </row>
    <row r="607" spans="2:16" x14ac:dyDescent="0.3">
      <c r="B607" s="31" t="s">
        <v>329</v>
      </c>
      <c r="C607" s="34">
        <f t="shared" si="298"/>
        <v>49.432282431005845</v>
      </c>
      <c r="D607" s="35">
        <f t="shared" si="298"/>
        <v>49.411601316507195</v>
      </c>
      <c r="E607" s="35">
        <f t="shared" si="298"/>
        <v>48.490695972632849</v>
      </c>
      <c r="F607" s="35">
        <f t="shared" si="298"/>
        <v>50.788141447879084</v>
      </c>
      <c r="G607" s="35">
        <f t="shared" si="298"/>
        <v>52.191021200038946</v>
      </c>
      <c r="H607" s="35">
        <f t="shared" si="298"/>
        <v>56.495533783771727</v>
      </c>
      <c r="I607" s="35">
        <f t="shared" si="298"/>
        <v>65.492972500592799</v>
      </c>
      <c r="J607" s="34">
        <f t="shared" si="299"/>
        <v>27.548742927616789</v>
      </c>
      <c r="K607" s="35">
        <f t="shared" si="299"/>
        <v>26.67151338668808</v>
      </c>
      <c r="L607" s="35">
        <f t="shared" si="299"/>
        <v>26.008006581821331</v>
      </c>
      <c r="M607" s="35">
        <f t="shared" si="299"/>
        <v>25.913911794701068</v>
      </c>
      <c r="N607" s="35">
        <f t="shared" si="299"/>
        <v>30.83340631833201</v>
      </c>
      <c r="O607" s="35">
        <f t="shared" si="299"/>
        <v>28.61534959852532</v>
      </c>
      <c r="P607" s="499">
        <f t="shared" si="299"/>
        <v>28.768393630712886</v>
      </c>
    </row>
    <row r="608" spans="2:16" x14ac:dyDescent="0.3">
      <c r="B608" s="31" t="s">
        <v>330</v>
      </c>
      <c r="C608" s="34">
        <f t="shared" si="298"/>
        <v>5.2509983771294388</v>
      </c>
      <c r="D608" s="35">
        <f t="shared" si="298"/>
        <v>6.1299542056296827</v>
      </c>
      <c r="E608" s="35">
        <f t="shared" si="298"/>
        <v>6.6934010056724915</v>
      </c>
      <c r="F608" s="35">
        <f t="shared" si="298"/>
        <v>7.1663838457191824</v>
      </c>
      <c r="G608" s="35">
        <f t="shared" si="298"/>
        <v>8.343054827091624</v>
      </c>
      <c r="H608" s="35">
        <f t="shared" si="298"/>
        <v>9.8429305451929778</v>
      </c>
      <c r="I608" s="35">
        <f t="shared" si="298"/>
        <v>10.644963514303143</v>
      </c>
      <c r="J608" s="34" t="str">
        <f t="shared" si="299"/>
        <v>nav</v>
      </c>
      <c r="K608" s="35" t="str">
        <f t="shared" si="299"/>
        <v>nav</v>
      </c>
      <c r="L608" s="35" t="str">
        <f t="shared" si="299"/>
        <v>nav</v>
      </c>
      <c r="M608" s="35" t="str">
        <f t="shared" si="299"/>
        <v>nav</v>
      </c>
      <c r="N608" s="35" t="str">
        <f t="shared" si="299"/>
        <v>nav</v>
      </c>
      <c r="O608" s="35" t="str">
        <f t="shared" si="299"/>
        <v>nav</v>
      </c>
      <c r="P608" s="499" t="str">
        <f t="shared" si="299"/>
        <v>nav</v>
      </c>
    </row>
    <row r="609" spans="2:16" x14ac:dyDescent="0.3">
      <c r="B609" s="31" t="s">
        <v>331</v>
      </c>
      <c r="C609" s="34">
        <f t="shared" si="298"/>
        <v>2.9628239285279006</v>
      </c>
      <c r="D609" s="35">
        <f t="shared" si="298"/>
        <v>3.1556367646642394</v>
      </c>
      <c r="E609" s="35">
        <f t="shared" si="298"/>
        <v>3.3234576485113925</v>
      </c>
      <c r="F609" s="35">
        <f t="shared" si="298"/>
        <v>3.5686978284681277</v>
      </c>
      <c r="G609" s="35">
        <f t="shared" si="298"/>
        <v>3.8743961180104285</v>
      </c>
      <c r="H609" s="35">
        <f t="shared" si="298"/>
        <v>4.2220485341803444</v>
      </c>
      <c r="I609" s="35">
        <f t="shared" si="298"/>
        <v>4.9816304849653452</v>
      </c>
      <c r="J609" s="34">
        <f t="shared" si="299"/>
        <v>0.12947506563276784</v>
      </c>
      <c r="K609" s="35">
        <f t="shared" si="299"/>
        <v>0.13759324678412244</v>
      </c>
      <c r="L609" s="35">
        <f t="shared" si="299"/>
        <v>0.16728987545424709</v>
      </c>
      <c r="M609" s="35">
        <f t="shared" si="299"/>
        <v>0.20989247885984003</v>
      </c>
      <c r="N609" s="35">
        <f t="shared" si="299"/>
        <v>0.30836910525775041</v>
      </c>
      <c r="O609" s="35">
        <f t="shared" si="299"/>
        <v>0.41127842555509925</v>
      </c>
      <c r="P609" s="499">
        <f t="shared" si="299"/>
        <v>0.29785376220925935</v>
      </c>
    </row>
    <row r="610" spans="2:16" x14ac:dyDescent="0.3">
      <c r="B610" s="31" t="s">
        <v>332</v>
      </c>
      <c r="C610" s="34">
        <f t="shared" si="298"/>
        <v>4.7848067479566305</v>
      </c>
      <c r="D610" s="35">
        <f t="shared" si="298"/>
        <v>16.081224867954258</v>
      </c>
      <c r="E610" s="35">
        <f t="shared" si="298"/>
        <v>17.758431209323135</v>
      </c>
      <c r="F610" s="35">
        <f t="shared" si="298"/>
        <v>23.810874475442084</v>
      </c>
      <c r="G610" s="35">
        <f t="shared" si="298"/>
        <v>25.221952397107312</v>
      </c>
      <c r="H610" s="35">
        <f t="shared" si="298"/>
        <v>31.963638382942118</v>
      </c>
      <c r="I610" s="35">
        <f t="shared" si="298"/>
        <v>45.402904378867369</v>
      </c>
      <c r="J610" s="34">
        <f t="shared" si="299"/>
        <v>3.0623274238901415</v>
      </c>
      <c r="K610" s="35">
        <f t="shared" si="299"/>
        <v>9.4852915643242746</v>
      </c>
      <c r="L610" s="35">
        <f t="shared" si="299"/>
        <v>10.744596576702143</v>
      </c>
      <c r="M610" s="35">
        <f t="shared" si="299"/>
        <v>6.6647616108814418</v>
      </c>
      <c r="N610" s="35">
        <f t="shared" si="299"/>
        <v>5.3517391220069275</v>
      </c>
      <c r="O610" s="35">
        <f t="shared" si="299"/>
        <v>3.2742942281250649</v>
      </c>
      <c r="P610" s="499">
        <f t="shared" si="299"/>
        <v>3.8697828514947039</v>
      </c>
    </row>
    <row r="611" spans="2:16" x14ac:dyDescent="0.3">
      <c r="B611" s="31" t="s">
        <v>477</v>
      </c>
      <c r="C611" s="34" t="str">
        <f>IF(ISNUMBER(C341/(J13*1000)),C341/(J13*1000),"nav")</f>
        <v>nav</v>
      </c>
      <c r="D611" s="35">
        <f>IF(ISNUMBER(D341/(K13*1000)),D341/(K13*1000),"nav")</f>
        <v>65.580610062893072</v>
      </c>
      <c r="E611" s="35">
        <f>IF(ISNUMBER(E341/(L13*1000)),E341/(L13*1000),"nav")</f>
        <v>69.985100000000003</v>
      </c>
      <c r="F611" s="35">
        <f t="shared" ref="F611:F620" si="300">IF(ISNUMBER(F341/(M14*1000)),F341/(M14*1000),"nav")</f>
        <v>310.54639251415909</v>
      </c>
      <c r="G611" s="35">
        <f t="shared" ref="G611:G620" si="301">IF(ISNUMBER(G341/(N14*1000)),G341/(N14*1000),"nav")</f>
        <v>330.57649344341911</v>
      </c>
      <c r="H611" s="35">
        <f t="shared" ref="H611:H620" si="302">IF(ISNUMBER(H341/(O14*1000)),H341/(O14*1000),"nav")</f>
        <v>335.65668411037109</v>
      </c>
      <c r="I611" s="35">
        <f t="shared" ref="I611:I620" si="303">IF(ISNUMBER(I341/(P14*1000)),I341/(P14*1000),"nav")</f>
        <v>305.55190230155</v>
      </c>
      <c r="J611" s="34" t="str">
        <f>IF(ISNUMBER(J341/(J13*1000)),J341/(J13*1000),"nav")</f>
        <v>nav</v>
      </c>
      <c r="K611" s="35" t="str">
        <f>IF(ISNUMBER(K341/(K13*1000)),K341/(K13*1000),"nav")</f>
        <v>nav</v>
      </c>
      <c r="L611" s="35" t="str">
        <f>IF(ISNUMBER(L341/(L13*1000)),L341/(L13*1000),"nav")</f>
        <v>nav</v>
      </c>
      <c r="M611" s="35" t="str">
        <f t="shared" ref="M611:P620" si="304">IF(ISNUMBER(M341/(M14*1000)),M341/(M14*1000),"nav")</f>
        <v>nav</v>
      </c>
      <c r="N611" s="35" t="str">
        <f t="shared" si="304"/>
        <v>nav</v>
      </c>
      <c r="O611" s="35" t="str">
        <f t="shared" si="304"/>
        <v>nav</v>
      </c>
      <c r="P611" s="499" t="str">
        <f t="shared" si="304"/>
        <v>nav</v>
      </c>
    </row>
    <row r="612" spans="2:16" s="301" customFormat="1" x14ac:dyDescent="0.3">
      <c r="B612" s="31" t="s">
        <v>727</v>
      </c>
      <c r="C612" s="34">
        <f t="shared" ref="C612:C620" si="305">IF(ISNUMBER(C342/(J15*1000)),C342/(J15*1000),"nav")</f>
        <v>2.0630585021986629</v>
      </c>
      <c r="D612" s="35">
        <f t="shared" ref="D612:D620" si="306">IF(ISNUMBER(D342/(K15*1000)),D342/(K15*1000),"nav")</f>
        <v>2.0607903730756316</v>
      </c>
      <c r="E612" s="35">
        <f t="shared" ref="E612:E620" si="307">IF(ISNUMBER(E342/(L15*1000)),E342/(L15*1000),"nav")</f>
        <v>2.2596439048856145</v>
      </c>
      <c r="F612" s="35">
        <f t="shared" si="300"/>
        <v>2.3202939361483299</v>
      </c>
      <c r="G612" s="35">
        <f t="shared" si="301"/>
        <v>2.3504469845285976</v>
      </c>
      <c r="H612" s="35">
        <f t="shared" si="302"/>
        <v>2.5252392490936697</v>
      </c>
      <c r="I612" s="35">
        <f t="shared" si="303"/>
        <v>2.5304191285265767</v>
      </c>
      <c r="J612" s="34">
        <f t="shared" ref="J612:L620" si="308">IF(ISNUMBER(J342/(J15*1000)),J342/(J15*1000),"nav")</f>
        <v>0.18400244929547813</v>
      </c>
      <c r="K612" s="35">
        <f t="shared" si="308"/>
        <v>0.25275701395013062</v>
      </c>
      <c r="L612" s="35">
        <f t="shared" si="308"/>
        <v>0.2512208136983301</v>
      </c>
      <c r="M612" s="35">
        <f t="shared" si="304"/>
        <v>0.24544093968776376</v>
      </c>
      <c r="N612" s="35">
        <f t="shared" si="304"/>
        <v>0.25952388616897393</v>
      </c>
      <c r="O612" s="35">
        <f t="shared" si="304"/>
        <v>0.28001070883425544</v>
      </c>
      <c r="P612" s="499">
        <f t="shared" si="304"/>
        <v>0.2689098852623516</v>
      </c>
    </row>
    <row r="613" spans="2:16" x14ac:dyDescent="0.3">
      <c r="B613" s="31" t="s">
        <v>333</v>
      </c>
      <c r="C613" s="34" t="str">
        <f t="shared" si="305"/>
        <v>nav</v>
      </c>
      <c r="D613" s="35">
        <f t="shared" si="306"/>
        <v>2.1421546442986878</v>
      </c>
      <c r="E613" s="35">
        <f t="shared" si="307"/>
        <v>2.9685640847020842</v>
      </c>
      <c r="F613" s="35">
        <f t="shared" si="300"/>
        <v>2.6544124995060345</v>
      </c>
      <c r="G613" s="35">
        <f t="shared" si="301"/>
        <v>2.8511064494531082</v>
      </c>
      <c r="H613" s="35">
        <f t="shared" si="302"/>
        <v>4.5158200120194687</v>
      </c>
      <c r="I613" s="35">
        <f t="shared" si="303"/>
        <v>5.2122197574387261</v>
      </c>
      <c r="J613" s="34" t="str">
        <f t="shared" si="308"/>
        <v>nav</v>
      </c>
      <c r="K613" s="35" t="str">
        <f t="shared" si="308"/>
        <v>nav</v>
      </c>
      <c r="L613" s="35" t="str">
        <f t="shared" si="308"/>
        <v>nav</v>
      </c>
      <c r="M613" s="35" t="str">
        <f t="shared" si="304"/>
        <v>nav</v>
      </c>
      <c r="N613" s="35" t="str">
        <f t="shared" si="304"/>
        <v>nav</v>
      </c>
      <c r="O613" s="35" t="str">
        <f t="shared" si="304"/>
        <v>nav</v>
      </c>
      <c r="P613" s="499" t="str">
        <f t="shared" si="304"/>
        <v>nav</v>
      </c>
    </row>
    <row r="614" spans="2:16" x14ac:dyDescent="0.3">
      <c r="B614" s="31" t="s">
        <v>334</v>
      </c>
      <c r="C614" s="34">
        <f t="shared" si="305"/>
        <v>4.6701788959411135E-3</v>
      </c>
      <c r="D614" s="35">
        <f t="shared" si="306"/>
        <v>4.8905987562870889E-3</v>
      </c>
      <c r="E614" s="35">
        <f t="shared" si="307"/>
        <v>5.2915491774226057E-3</v>
      </c>
      <c r="F614" s="35">
        <f t="shared" si="300"/>
        <v>5.6314195354406783E-3</v>
      </c>
      <c r="G614" s="35">
        <f t="shared" si="301"/>
        <v>6.8968217312709718E-3</v>
      </c>
      <c r="H614" s="35">
        <f t="shared" si="302"/>
        <v>6.7944364818508466E-3</v>
      </c>
      <c r="I614" s="35">
        <f t="shared" si="303"/>
        <v>5.9330895883952474E-3</v>
      </c>
      <c r="J614" s="34" t="str">
        <f t="shared" si="308"/>
        <v>nav</v>
      </c>
      <c r="K614" s="35" t="str">
        <f t="shared" si="308"/>
        <v>nav</v>
      </c>
      <c r="L614" s="35" t="str">
        <f t="shared" si="308"/>
        <v>nav</v>
      </c>
      <c r="M614" s="35" t="str">
        <f t="shared" si="304"/>
        <v>nav</v>
      </c>
      <c r="N614" s="35" t="str">
        <f t="shared" si="304"/>
        <v>nav</v>
      </c>
      <c r="O614" s="35" t="str">
        <f t="shared" si="304"/>
        <v>nav</v>
      </c>
      <c r="P614" s="499" t="str">
        <f t="shared" si="304"/>
        <v>nav</v>
      </c>
    </row>
    <row r="615" spans="2:16" x14ac:dyDescent="0.3">
      <c r="B615" s="31" t="s">
        <v>335</v>
      </c>
      <c r="C615" s="34">
        <f t="shared" si="305"/>
        <v>0.19111353569374359</v>
      </c>
      <c r="D615" s="35">
        <f t="shared" si="306"/>
        <v>0.22484209814458761</v>
      </c>
      <c r="E615" s="35">
        <f t="shared" si="307"/>
        <v>0.26018041488313853</v>
      </c>
      <c r="F615" s="35">
        <f t="shared" si="300"/>
        <v>0.3229738112424434</v>
      </c>
      <c r="G615" s="35">
        <f t="shared" si="301"/>
        <v>0.44331239874836326</v>
      </c>
      <c r="H615" s="35">
        <f t="shared" si="302"/>
        <v>0.56172663048819116</v>
      </c>
      <c r="I615" s="35">
        <f t="shared" si="303"/>
        <v>0.90690898929538721</v>
      </c>
      <c r="J615" s="34" t="s">
        <v>12</v>
      </c>
      <c r="K615" s="35" t="s">
        <v>12</v>
      </c>
      <c r="L615" s="35" t="s">
        <v>12</v>
      </c>
      <c r="M615" s="35" t="s">
        <v>12</v>
      </c>
      <c r="N615" s="35" t="s">
        <v>12</v>
      </c>
      <c r="O615" s="35" t="s">
        <v>12</v>
      </c>
      <c r="P615" s="35" t="s">
        <v>12</v>
      </c>
    </row>
    <row r="616" spans="2:16" x14ac:dyDescent="0.3">
      <c r="B616" s="31" t="s">
        <v>336</v>
      </c>
      <c r="C616" s="34">
        <f t="shared" si="305"/>
        <v>0.65734627016593028</v>
      </c>
      <c r="D616" s="35">
        <f t="shared" si="306"/>
        <v>0.76786506194221682</v>
      </c>
      <c r="E616" s="35">
        <f t="shared" si="307"/>
        <v>1.0006499700183416</v>
      </c>
      <c r="F616" s="35">
        <f t="shared" si="300"/>
        <v>1.1952890844137787</v>
      </c>
      <c r="G616" s="35">
        <f t="shared" si="301"/>
        <v>1.4866575466260854</v>
      </c>
      <c r="H616" s="35">
        <f t="shared" si="302"/>
        <v>1.7907422281327767</v>
      </c>
      <c r="I616" s="35" t="str">
        <f t="shared" si="303"/>
        <v>nav</v>
      </c>
      <c r="J616" s="34">
        <f t="shared" si="308"/>
        <v>0.16798402743792754</v>
      </c>
      <c r="K616" s="35">
        <f t="shared" si="308"/>
        <v>0.16288578289151934</v>
      </c>
      <c r="L616" s="35">
        <f t="shared" si="308"/>
        <v>0.18598107628274466</v>
      </c>
      <c r="M616" s="35">
        <f t="shared" si="304"/>
        <v>0.18953424983179756</v>
      </c>
      <c r="N616" s="35">
        <f t="shared" si="304"/>
        <v>0.19763477020353851</v>
      </c>
      <c r="O616" s="35">
        <f t="shared" si="304"/>
        <v>0.21243688946824027</v>
      </c>
      <c r="P616" s="499" t="str">
        <f t="shared" si="304"/>
        <v>nav</v>
      </c>
    </row>
    <row r="617" spans="2:16" x14ac:dyDescent="0.3">
      <c r="B617" s="31" t="s">
        <v>337</v>
      </c>
      <c r="C617" s="34">
        <f t="shared" si="305"/>
        <v>4.4986693966076343</v>
      </c>
      <c r="D617" s="35">
        <f t="shared" si="306"/>
        <v>5.0726196746912873</v>
      </c>
      <c r="E617" s="35">
        <f t="shared" si="307"/>
        <v>5.5647184702400834</v>
      </c>
      <c r="F617" s="35">
        <f t="shared" si="300"/>
        <v>6.0147434815735235</v>
      </c>
      <c r="G617" s="35">
        <f t="shared" si="301"/>
        <v>5.9749262357287032</v>
      </c>
      <c r="H617" s="35">
        <f t="shared" si="302"/>
        <v>7.4253806601842758</v>
      </c>
      <c r="I617" s="35">
        <f t="shared" si="303"/>
        <v>8.5433031098533867</v>
      </c>
      <c r="J617" s="34">
        <f t="shared" si="308"/>
        <v>0.85250942835351817</v>
      </c>
      <c r="K617" s="35">
        <f t="shared" si="308"/>
        <v>0.80609620427077777</v>
      </c>
      <c r="L617" s="35">
        <f t="shared" si="308"/>
        <v>0.75740148058892043</v>
      </c>
      <c r="M617" s="35">
        <f t="shared" si="304"/>
        <v>0.84318441560433821</v>
      </c>
      <c r="N617" s="35">
        <f t="shared" si="304"/>
        <v>1.7874079170290629</v>
      </c>
      <c r="O617" s="35">
        <f t="shared" si="304"/>
        <v>2.0208489533051686</v>
      </c>
      <c r="P617" s="499">
        <f t="shared" si="304"/>
        <v>1.8316479103840657</v>
      </c>
    </row>
    <row r="618" spans="2:16" x14ac:dyDescent="0.3">
      <c r="B618" s="31" t="s">
        <v>338</v>
      </c>
      <c r="C618" s="34">
        <f t="shared" si="305"/>
        <v>0.35295885737495697</v>
      </c>
      <c r="D618" s="35">
        <f t="shared" si="306"/>
        <v>3.3665108711599996</v>
      </c>
      <c r="E618" s="35">
        <f t="shared" si="307"/>
        <v>3.8061451570171934</v>
      </c>
      <c r="F618" s="35">
        <f t="shared" si="300"/>
        <v>5.0959722424753862</v>
      </c>
      <c r="G618" s="35">
        <f t="shared" si="301"/>
        <v>6.1360940470152849</v>
      </c>
      <c r="H618" s="35">
        <f t="shared" si="302"/>
        <v>7.9020152313853824</v>
      </c>
      <c r="I618" s="35">
        <f t="shared" si="303"/>
        <v>13.37361834747472</v>
      </c>
      <c r="J618" s="34" t="str">
        <f t="shared" si="308"/>
        <v>nav</v>
      </c>
      <c r="K618" s="35" t="str">
        <f t="shared" si="308"/>
        <v>nav</v>
      </c>
      <c r="L618" s="35" t="str">
        <f t="shared" si="308"/>
        <v>nav</v>
      </c>
      <c r="M618" s="35" t="str">
        <f t="shared" si="304"/>
        <v>nav</v>
      </c>
      <c r="N618" s="35" t="str">
        <f t="shared" si="304"/>
        <v>nav</v>
      </c>
      <c r="O618" s="35" t="str">
        <f t="shared" si="304"/>
        <v>nav</v>
      </c>
      <c r="P618" s="499" t="str">
        <f t="shared" si="304"/>
        <v>nav</v>
      </c>
    </row>
    <row r="619" spans="2:16" x14ac:dyDescent="0.3">
      <c r="B619" s="31" t="s">
        <v>339</v>
      </c>
      <c r="C619" s="34">
        <f t="shared" si="305"/>
        <v>6.6450972969420725</v>
      </c>
      <c r="D619" s="35">
        <f t="shared" si="306"/>
        <v>7.3288787047283517</v>
      </c>
      <c r="E619" s="35">
        <f t="shared" si="307"/>
        <v>6.0575362055345376</v>
      </c>
      <c r="F619" s="35">
        <f t="shared" si="300"/>
        <v>7.0395005746556167</v>
      </c>
      <c r="G619" s="35">
        <f t="shared" si="301"/>
        <v>8.6844168294043698</v>
      </c>
      <c r="H619" s="35">
        <f t="shared" si="302"/>
        <v>11.811875763759364</v>
      </c>
      <c r="I619" s="35">
        <f t="shared" si="303"/>
        <v>19.447269067684431</v>
      </c>
      <c r="J619" s="34">
        <f t="shared" si="308"/>
        <v>0.85761455563876032</v>
      </c>
      <c r="K619" s="35">
        <f t="shared" si="308"/>
        <v>0.82938566033258654</v>
      </c>
      <c r="L619" s="35">
        <f t="shared" si="308"/>
        <v>0.7895949410302926</v>
      </c>
      <c r="M619" s="35">
        <f t="shared" si="304"/>
        <v>0.60059034089655827</v>
      </c>
      <c r="N619" s="35">
        <f t="shared" si="304"/>
        <v>0.59602864656206167</v>
      </c>
      <c r="O619" s="35">
        <f t="shared" si="304"/>
        <v>1.6198022126749205</v>
      </c>
      <c r="P619" s="499">
        <f t="shared" si="304"/>
        <v>1.5321833560309086</v>
      </c>
    </row>
    <row r="620" spans="2:16" x14ac:dyDescent="0.3">
      <c r="B620" s="33" t="s">
        <v>340</v>
      </c>
      <c r="C620" s="36">
        <f t="shared" si="305"/>
        <v>4.9887857594680316</v>
      </c>
      <c r="D620" s="37">
        <f t="shared" si="306"/>
        <v>5.3153229648498481</v>
      </c>
      <c r="E620" s="37">
        <f t="shared" si="307"/>
        <v>5.4574232122875115</v>
      </c>
      <c r="F620" s="37">
        <f t="shared" si="300"/>
        <v>5.8283868960875935</v>
      </c>
      <c r="G620" s="37">
        <f t="shared" si="301"/>
        <v>6.5771292230021787</v>
      </c>
      <c r="H620" s="37">
        <f t="shared" si="302"/>
        <v>7.3897689490720211</v>
      </c>
      <c r="I620" s="37">
        <f t="shared" si="303"/>
        <v>8.7331482192833256</v>
      </c>
      <c r="J620" s="36">
        <f t="shared" si="308"/>
        <v>0.14820904408764157</v>
      </c>
      <c r="K620" s="37">
        <f t="shared" si="308"/>
        <v>0.16690561449602015</v>
      </c>
      <c r="L620" s="37">
        <f t="shared" si="308"/>
        <v>0.18514064975496622</v>
      </c>
      <c r="M620" s="37">
        <f t="shared" si="304"/>
        <v>0.20312199393645886</v>
      </c>
      <c r="N620" s="37">
        <f t="shared" si="304"/>
        <v>0.21860839483428768</v>
      </c>
      <c r="O620" s="37">
        <f t="shared" si="304"/>
        <v>0.2360113930871674</v>
      </c>
      <c r="P620" s="500">
        <f t="shared" si="304"/>
        <v>0.25479375880297794</v>
      </c>
    </row>
    <row r="621" spans="2:16" s="301" customFormat="1" x14ac:dyDescent="0.3">
      <c r="B621" s="12"/>
      <c r="C621" s="13"/>
      <c r="D621" s="13"/>
      <c r="E621" s="13"/>
      <c r="F621" s="13"/>
      <c r="G621" s="13"/>
      <c r="H621" s="13"/>
      <c r="I621" s="13"/>
      <c r="J621" s="14"/>
      <c r="K621" s="14"/>
      <c r="L621" s="14"/>
      <c r="M621" s="14"/>
      <c r="N621" s="14"/>
      <c r="O621" s="14"/>
      <c r="P621" s="14"/>
    </row>
    <row r="622" spans="2:16" x14ac:dyDescent="0.3">
      <c r="B622" s="722" t="s">
        <v>362</v>
      </c>
      <c r="C622" s="722"/>
      <c r="D622" s="722"/>
      <c r="E622" s="722"/>
      <c r="F622" s="722"/>
      <c r="G622" s="722"/>
      <c r="H622" s="722"/>
      <c r="I622" s="722"/>
      <c r="J622" s="722"/>
      <c r="K622" s="722"/>
      <c r="L622" s="722"/>
      <c r="M622" s="722"/>
      <c r="N622" s="722"/>
      <c r="O622" s="722"/>
      <c r="P622" s="722"/>
    </row>
    <row r="623" spans="2:16" x14ac:dyDescent="0.3">
      <c r="B623" s="12"/>
      <c r="C623" s="13"/>
      <c r="D623" s="13"/>
      <c r="E623" s="13"/>
      <c r="F623" s="13"/>
      <c r="G623" s="13"/>
      <c r="H623" s="13"/>
      <c r="I623" s="13"/>
      <c r="J623" s="14"/>
      <c r="K623" s="14"/>
      <c r="L623" s="14"/>
      <c r="M623" s="14"/>
      <c r="N623" s="14"/>
      <c r="O623" s="14"/>
      <c r="P623" s="14"/>
    </row>
    <row r="624" spans="2:16" x14ac:dyDescent="0.3">
      <c r="B624" s="7"/>
      <c r="C624" s="717" t="s">
        <v>25</v>
      </c>
      <c r="D624" s="718"/>
      <c r="E624" s="718"/>
      <c r="F624" s="718"/>
      <c r="G624" s="718"/>
      <c r="H624" s="718"/>
      <c r="I624" s="718"/>
      <c r="J624" s="717" t="s">
        <v>24</v>
      </c>
      <c r="K624" s="718"/>
      <c r="L624" s="718"/>
      <c r="M624" s="718"/>
      <c r="N624" s="718"/>
      <c r="O624" s="718"/>
      <c r="P624" s="718"/>
    </row>
    <row r="625" spans="2:17" x14ac:dyDescent="0.3">
      <c r="B625" s="261"/>
      <c r="C625" s="431">
        <v>2014</v>
      </c>
      <c r="D625" s="416">
        <v>2015</v>
      </c>
      <c r="E625" s="416">
        <v>2016</v>
      </c>
      <c r="F625" s="416">
        <v>2017</v>
      </c>
      <c r="G625" s="416">
        <v>2018</v>
      </c>
      <c r="H625" s="416">
        <v>2019</v>
      </c>
      <c r="I625" s="416">
        <v>2020</v>
      </c>
      <c r="J625" s="384">
        <v>2014</v>
      </c>
      <c r="K625" s="385">
        <v>2015</v>
      </c>
      <c r="L625" s="385">
        <v>2016</v>
      </c>
      <c r="M625" s="385">
        <v>2017</v>
      </c>
      <c r="N625" s="385">
        <v>2018</v>
      </c>
      <c r="O625" s="385">
        <v>2019</v>
      </c>
      <c r="P625" s="385">
        <v>2020</v>
      </c>
    </row>
    <row r="626" spans="2:17" x14ac:dyDescent="0.3">
      <c r="B626" s="32" t="s">
        <v>327</v>
      </c>
      <c r="C626" s="42">
        <f t="shared" ref="C626:I632" si="309">IF(ISNUMBER(C356/(J6*1000)),C356/(J6*1000),"nav")</f>
        <v>2.1411491814996659</v>
      </c>
      <c r="D626" s="43">
        <f t="shared" si="309"/>
        <v>2.0645961048935262</v>
      </c>
      <c r="E626" s="43">
        <f t="shared" si="309"/>
        <v>1.9799391232485122</v>
      </c>
      <c r="F626" s="43">
        <f t="shared" si="309"/>
        <v>1.9394131808171455</v>
      </c>
      <c r="G626" s="43">
        <f t="shared" si="309"/>
        <v>1.8729518986413198</v>
      </c>
      <c r="H626" s="43">
        <f t="shared" si="309"/>
        <v>1.724285244312298</v>
      </c>
      <c r="I626" s="43">
        <f t="shared" si="309"/>
        <v>1.2446652268770522</v>
      </c>
      <c r="J626" s="42" t="str">
        <f t="shared" ref="J626:P632" si="310">IF(ISNUMBER(J356/(J6*1000)),J356/(J6*1000),"nav")</f>
        <v>nav</v>
      </c>
      <c r="K626" s="43" t="str">
        <f t="shared" si="310"/>
        <v>nav</v>
      </c>
      <c r="L626" s="43">
        <f t="shared" si="310"/>
        <v>4.476534816131858E-2</v>
      </c>
      <c r="M626" s="43">
        <f t="shared" si="310"/>
        <v>0.47335666850744346</v>
      </c>
      <c r="N626" s="43">
        <f t="shared" si="310"/>
        <v>0.87688834004704663</v>
      </c>
      <c r="O626" s="43">
        <f t="shared" si="310"/>
        <v>2.1043434667197403</v>
      </c>
      <c r="P626" s="498">
        <f t="shared" si="310"/>
        <v>5.9602533221676177</v>
      </c>
    </row>
    <row r="627" spans="2:17" s="301" customFormat="1" x14ac:dyDescent="0.3">
      <c r="B627" s="31" t="s">
        <v>640</v>
      </c>
      <c r="C627" s="34">
        <f t="shared" si="309"/>
        <v>13.501186051595974</v>
      </c>
      <c r="D627" s="35">
        <f t="shared" si="309"/>
        <v>13.110549949955365</v>
      </c>
      <c r="E627" s="35">
        <f t="shared" si="309"/>
        <v>20.909446288957909</v>
      </c>
      <c r="F627" s="35">
        <f t="shared" si="309"/>
        <v>15.617269980920074</v>
      </c>
      <c r="G627" s="35">
        <f t="shared" si="309"/>
        <v>14.019739326549882</v>
      </c>
      <c r="H627" s="35">
        <f t="shared" si="309"/>
        <v>14.400949810556913</v>
      </c>
      <c r="I627" s="35">
        <f t="shared" si="309"/>
        <v>8.9149662309647919</v>
      </c>
      <c r="J627" s="34" t="str">
        <f t="shared" si="310"/>
        <v>nav</v>
      </c>
      <c r="K627" s="35" t="str">
        <f t="shared" si="310"/>
        <v>nav</v>
      </c>
      <c r="L627" s="35" t="str">
        <f t="shared" si="310"/>
        <v>nav</v>
      </c>
      <c r="M627" s="35" t="str">
        <f t="shared" si="310"/>
        <v>nav</v>
      </c>
      <c r="N627" s="35" t="str">
        <f t="shared" si="310"/>
        <v>nav</v>
      </c>
      <c r="O627" s="35" t="str">
        <f t="shared" si="310"/>
        <v>nav</v>
      </c>
      <c r="P627" s="499" t="str">
        <f t="shared" si="310"/>
        <v>nav</v>
      </c>
    </row>
    <row r="628" spans="2:17" x14ac:dyDescent="0.3">
      <c r="B628" s="31" t="s">
        <v>328</v>
      </c>
      <c r="C628" s="34">
        <f t="shared" si="309"/>
        <v>0.2038271300105729</v>
      </c>
      <c r="D628" s="35">
        <f t="shared" si="309"/>
        <v>0.19255137472338432</v>
      </c>
      <c r="E628" s="35">
        <f t="shared" si="309"/>
        <v>0.56515747051548071</v>
      </c>
      <c r="F628" s="35">
        <f t="shared" si="309"/>
        <v>0.16974692473684808</v>
      </c>
      <c r="G628" s="35">
        <f t="shared" si="309"/>
        <v>0.50303010859406194</v>
      </c>
      <c r="H628" s="35">
        <f t="shared" si="309"/>
        <v>0.46012684755675798</v>
      </c>
      <c r="I628" s="35">
        <f t="shared" si="309"/>
        <v>0.24997409527424153</v>
      </c>
      <c r="J628" s="34">
        <f t="shared" si="310"/>
        <v>0.12013528815344882</v>
      </c>
      <c r="K628" s="35">
        <f t="shared" si="310"/>
        <v>2.1612605701553691</v>
      </c>
      <c r="L628" s="35">
        <f t="shared" si="310"/>
        <v>5.3601407647025283</v>
      </c>
      <c r="M628" s="35">
        <f t="shared" si="310"/>
        <v>6.3228312495668799</v>
      </c>
      <c r="N628" s="35">
        <f t="shared" si="310"/>
        <v>6.4448939203330404</v>
      </c>
      <c r="O628" s="35">
        <f t="shared" si="310"/>
        <v>5.3149498322662163</v>
      </c>
      <c r="P628" s="499">
        <f t="shared" si="310"/>
        <v>4.0052900447239734</v>
      </c>
    </row>
    <row r="629" spans="2:17" x14ac:dyDescent="0.3">
      <c r="B629" s="31" t="s">
        <v>329</v>
      </c>
      <c r="C629" s="34">
        <f t="shared" si="309"/>
        <v>5.7744894580090085</v>
      </c>
      <c r="D629" s="35">
        <f t="shared" si="309"/>
        <v>5.1095754719742121</v>
      </c>
      <c r="E629" s="35">
        <f t="shared" si="309"/>
        <v>4.2117414831043183</v>
      </c>
      <c r="F629" s="35">
        <f t="shared" si="309"/>
        <v>3.5345065275848779</v>
      </c>
      <c r="G629" s="35">
        <f t="shared" si="309"/>
        <v>3.035527449352478</v>
      </c>
      <c r="H629" s="35">
        <f t="shared" si="309"/>
        <v>2.6195612764152729</v>
      </c>
      <c r="I629" s="35">
        <f t="shared" si="309"/>
        <v>1.7989762797025546</v>
      </c>
      <c r="J629" s="34">
        <f t="shared" si="310"/>
        <v>0.13769386570104977</v>
      </c>
      <c r="K629" s="35">
        <f t="shared" si="310"/>
        <v>0.11975230475083355</v>
      </c>
      <c r="L629" s="35">
        <f t="shared" si="310"/>
        <v>0.11406012520572884</v>
      </c>
      <c r="M629" s="35">
        <f t="shared" si="310"/>
        <v>0.13725239983739057</v>
      </c>
      <c r="N629" s="35">
        <f t="shared" si="310"/>
        <v>0.44128710102741125</v>
      </c>
      <c r="O629" s="35">
        <f t="shared" si="310"/>
        <v>9.5365693582531765</v>
      </c>
      <c r="P629" s="499">
        <f t="shared" si="310"/>
        <v>13.860870058690086</v>
      </c>
    </row>
    <row r="630" spans="2:17" x14ac:dyDescent="0.3">
      <c r="B630" s="31" t="s">
        <v>330</v>
      </c>
      <c r="C630" s="34">
        <f t="shared" si="309"/>
        <v>9.3969389491577218</v>
      </c>
      <c r="D630" s="35">
        <f t="shared" si="309"/>
        <v>8.5676912173287558</v>
      </c>
      <c r="E630" s="35">
        <f t="shared" si="309"/>
        <v>7.7420994611867231</v>
      </c>
      <c r="F630" s="35">
        <f t="shared" si="309"/>
        <v>6.6707035791798033</v>
      </c>
      <c r="G630" s="35">
        <f t="shared" si="309"/>
        <v>5.8254002833387686</v>
      </c>
      <c r="H630" s="35">
        <f t="shared" si="309"/>
        <v>4.9530358059489146</v>
      </c>
      <c r="I630" s="35">
        <f t="shared" si="309"/>
        <v>2.6419046669520632</v>
      </c>
      <c r="J630" s="34" t="str">
        <f t="shared" si="310"/>
        <v>nav</v>
      </c>
      <c r="K630" s="35" t="str">
        <f t="shared" si="310"/>
        <v>nav</v>
      </c>
      <c r="L630" s="35" t="str">
        <f t="shared" si="310"/>
        <v>nav</v>
      </c>
      <c r="M630" s="35" t="str">
        <f t="shared" si="310"/>
        <v>nav</v>
      </c>
      <c r="N630" s="35" t="str">
        <f t="shared" si="310"/>
        <v>nav</v>
      </c>
      <c r="O630" s="35" t="str">
        <f t="shared" si="310"/>
        <v>nav</v>
      </c>
      <c r="P630" s="499" t="str">
        <f t="shared" si="310"/>
        <v>nav</v>
      </c>
    </row>
    <row r="631" spans="2:17" x14ac:dyDescent="0.3">
      <c r="B631" s="31" t="s">
        <v>331</v>
      </c>
      <c r="C631" s="34">
        <f t="shared" si="309"/>
        <v>0.50048312288416719</v>
      </c>
      <c r="D631" s="35">
        <f t="shared" si="309"/>
        <v>0.43357932909511271</v>
      </c>
      <c r="E631" s="35">
        <f t="shared" si="309"/>
        <v>0.37117070201536445</v>
      </c>
      <c r="F631" s="35">
        <f t="shared" si="309"/>
        <v>0.27331223860028592</v>
      </c>
      <c r="G631" s="35">
        <f t="shared" si="309"/>
        <v>0.23040383479310611</v>
      </c>
      <c r="H631" s="35">
        <f t="shared" si="309"/>
        <v>0.1972228873518054</v>
      </c>
      <c r="I631" s="35">
        <f t="shared" si="309"/>
        <v>0.10659830465970825</v>
      </c>
      <c r="J631" s="34" t="str">
        <f t="shared" si="310"/>
        <v>nav</v>
      </c>
      <c r="K631" s="35" t="str">
        <f t="shared" si="310"/>
        <v>nav</v>
      </c>
      <c r="L631" s="35" t="str">
        <f t="shared" si="310"/>
        <v>nav</v>
      </c>
      <c r="M631" s="35" t="str">
        <f t="shared" si="310"/>
        <v>nav</v>
      </c>
      <c r="N631" s="35" t="str">
        <f t="shared" si="310"/>
        <v>nav</v>
      </c>
      <c r="O631" s="35" t="str">
        <f t="shared" si="310"/>
        <v>nav</v>
      </c>
      <c r="P631" s="499" t="str">
        <f t="shared" si="310"/>
        <v>nav</v>
      </c>
    </row>
    <row r="632" spans="2:17" x14ac:dyDescent="0.3">
      <c r="B632" s="31" t="s">
        <v>332</v>
      </c>
      <c r="C632" s="34">
        <f t="shared" si="309"/>
        <v>2.8203865395838479</v>
      </c>
      <c r="D632" s="35">
        <f t="shared" si="309"/>
        <v>2.479284221265063</v>
      </c>
      <c r="E632" s="35">
        <f t="shared" si="309"/>
        <v>2.2620326224671659</v>
      </c>
      <c r="F632" s="35">
        <f t="shared" si="309"/>
        <v>1.4773491803202479</v>
      </c>
      <c r="G632" s="35">
        <f t="shared" si="309"/>
        <v>1.4798232754251417</v>
      </c>
      <c r="H632" s="35">
        <f t="shared" si="309"/>
        <v>1.2278849790504396</v>
      </c>
      <c r="I632" s="35">
        <f t="shared" si="309"/>
        <v>0.88654369217201134</v>
      </c>
      <c r="J632" s="34" t="str">
        <f t="shared" si="310"/>
        <v>nav</v>
      </c>
      <c r="K632" s="35" t="str">
        <f t="shared" si="310"/>
        <v>nav</v>
      </c>
      <c r="L632" s="35" t="str">
        <f t="shared" si="310"/>
        <v>nav</v>
      </c>
      <c r="M632" s="35" t="str">
        <f t="shared" si="310"/>
        <v>nav</v>
      </c>
      <c r="N632" s="35" t="str">
        <f t="shared" si="310"/>
        <v>nav</v>
      </c>
      <c r="O632" s="35" t="str">
        <f t="shared" si="310"/>
        <v>nav</v>
      </c>
      <c r="P632" s="499" t="str">
        <f t="shared" si="310"/>
        <v>nav</v>
      </c>
    </row>
    <row r="633" spans="2:17" x14ac:dyDescent="0.3">
      <c r="B633" s="31" t="s">
        <v>477</v>
      </c>
      <c r="C633" s="34" t="str">
        <f>IF(ISNUMBER(C363/(J13*1000)),C363/(J13*1000),"nav")</f>
        <v>nav</v>
      </c>
      <c r="D633" s="35">
        <f>IF(ISNUMBER(D363/(K13*1000)),D363/(K13*1000),"nav")</f>
        <v>9.4132704402515728</v>
      </c>
      <c r="E633" s="35">
        <f>IF(ISNUMBER(E363/(L13*1000)),E363/(L13*1000),"nav")</f>
        <v>8.7918812499999994</v>
      </c>
      <c r="F633" s="35">
        <f t="shared" ref="F633:F642" si="311">IF(ISNUMBER(F363/(M14*1000)),F363/(M14*1000),"nav")</f>
        <v>31.696133957153414</v>
      </c>
      <c r="G633" s="35">
        <f t="shared" ref="G633:G642" si="312">IF(ISNUMBER(G363/(N14*1000)),G363/(N14*1000),"nav")</f>
        <v>28.969402622632348</v>
      </c>
      <c r="H633" s="35">
        <f t="shared" ref="H633:H642" si="313">IF(ISNUMBER(H363/(O14*1000)),H363/(O14*1000),"nav")</f>
        <v>21.847692673644147</v>
      </c>
      <c r="I633" s="35">
        <f t="shared" ref="I633:I642" si="314">IF(ISNUMBER(I363/(P14*1000)),I363/(P14*1000),"nav")</f>
        <v>10.488914983560358</v>
      </c>
      <c r="J633" s="34" t="str">
        <f>IF(ISNUMBER(J363/(J13*1000)),J363/(J13*1000),"nav")</f>
        <v>nav</v>
      </c>
      <c r="K633" s="35">
        <f>IF(ISNUMBER(K363/(K13*1000)),K363/(K13*1000),"nav")</f>
        <v>2.2552704402515724</v>
      </c>
      <c r="L633" s="35">
        <f>IF(ISNUMBER(L363/(L13*1000)),L363/(L13*1000),"nav")</f>
        <v>2.3648437499999999</v>
      </c>
      <c r="M633" s="35">
        <f t="shared" ref="M633:P642" si="315">IF(ISNUMBER(M363/(M14*1000)),M363/(M14*1000),"nav")</f>
        <v>9.3333907904457032</v>
      </c>
      <c r="N633" s="35">
        <f t="shared" si="315"/>
        <v>9.7990529383195728</v>
      </c>
      <c r="O633" s="35" t="str">
        <f t="shared" si="315"/>
        <v>nav</v>
      </c>
      <c r="P633" s="499">
        <f t="shared" si="315"/>
        <v>17.921512447158289</v>
      </c>
    </row>
    <row r="634" spans="2:17" s="301" customFormat="1" x14ac:dyDescent="0.3">
      <c r="B634" s="31" t="s">
        <v>727</v>
      </c>
      <c r="C634" s="34" t="str">
        <f t="shared" ref="C634:C642" si="316">IF(ISNUMBER(C364/(J15*1000)),C364/(J15*1000),"nav")</f>
        <v>nav</v>
      </c>
      <c r="D634" s="35" t="str">
        <f t="shared" ref="D634:D642" si="317">IF(ISNUMBER(D364/(K15*1000)),D364/(K15*1000),"nav")</f>
        <v>nav</v>
      </c>
      <c r="E634" s="35" t="str">
        <f t="shared" ref="E634:E642" si="318">IF(ISNUMBER(E364/(L15*1000)),E364/(L15*1000),"nav")</f>
        <v>nav</v>
      </c>
      <c r="F634" s="35" t="str">
        <f t="shared" si="311"/>
        <v>nav</v>
      </c>
      <c r="G634" s="35" t="str">
        <f t="shared" si="312"/>
        <v>nav</v>
      </c>
      <c r="H634" s="35" t="str">
        <f t="shared" si="313"/>
        <v>nav</v>
      </c>
      <c r="I634" s="35" t="str">
        <f t="shared" si="314"/>
        <v>nav</v>
      </c>
      <c r="J634" s="34" t="str">
        <f t="shared" ref="J634:L642" si="319">IF(ISNUMBER(J364/(J15*1000)),J364/(J15*1000),"nav")</f>
        <v>nav</v>
      </c>
      <c r="K634" s="35" t="str">
        <f t="shared" si="319"/>
        <v>nav</v>
      </c>
      <c r="L634" s="35" t="str">
        <f t="shared" si="319"/>
        <v>nav</v>
      </c>
      <c r="M634" s="35" t="str">
        <f t="shared" si="315"/>
        <v>nav</v>
      </c>
      <c r="N634" s="35" t="str">
        <f t="shared" si="315"/>
        <v>nav</v>
      </c>
      <c r="O634" s="35" t="str">
        <f t="shared" si="315"/>
        <v>nav</v>
      </c>
      <c r="P634" s="35" t="str">
        <f t="shared" si="315"/>
        <v>nav</v>
      </c>
      <c r="Q634" s="629"/>
    </row>
    <row r="635" spans="2:17" x14ac:dyDescent="0.3">
      <c r="B635" s="31" t="s">
        <v>333</v>
      </c>
      <c r="C635" s="34" t="str">
        <f t="shared" si="316"/>
        <v>nav</v>
      </c>
      <c r="D635" s="35">
        <f t="shared" si="317"/>
        <v>2.3825844849623024</v>
      </c>
      <c r="E635" s="35">
        <f t="shared" si="318"/>
        <v>2.6718848834639481</v>
      </c>
      <c r="F635" s="35">
        <f t="shared" si="311"/>
        <v>2.4909384049876748</v>
      </c>
      <c r="G635" s="35">
        <f t="shared" si="312"/>
        <v>2.3247045910424808</v>
      </c>
      <c r="H635" s="35">
        <f t="shared" si="313"/>
        <v>2.2103037251643176</v>
      </c>
      <c r="I635" s="35">
        <f t="shared" si="314"/>
        <v>1.4647235376698966</v>
      </c>
      <c r="J635" s="34" t="str">
        <f t="shared" si="319"/>
        <v>nav</v>
      </c>
      <c r="K635" s="35" t="str">
        <f t="shared" si="319"/>
        <v>nav</v>
      </c>
      <c r="L635" s="35" t="str">
        <f t="shared" si="319"/>
        <v>nav</v>
      </c>
      <c r="M635" s="35" t="str">
        <f t="shared" si="315"/>
        <v>nav</v>
      </c>
      <c r="N635" s="35" t="str">
        <f t="shared" si="315"/>
        <v>nav</v>
      </c>
      <c r="O635" s="35" t="str">
        <f t="shared" si="315"/>
        <v>nav</v>
      </c>
      <c r="P635" s="499" t="str">
        <f t="shared" si="315"/>
        <v>nav</v>
      </c>
    </row>
    <row r="636" spans="2:17" x14ac:dyDescent="0.3">
      <c r="B636" s="31" t="s">
        <v>334</v>
      </c>
      <c r="C636" s="34">
        <f t="shared" si="316"/>
        <v>1.3306759960586274</v>
      </c>
      <c r="D636" s="35">
        <f t="shared" si="317"/>
        <v>1.2919643905004419</v>
      </c>
      <c r="E636" s="35">
        <f t="shared" si="318"/>
        <v>1.1987499123371763</v>
      </c>
      <c r="F636" s="35">
        <f t="shared" si="311"/>
        <v>1.0874377727985933</v>
      </c>
      <c r="G636" s="35">
        <f t="shared" si="312"/>
        <v>1.0177754259968987</v>
      </c>
      <c r="H636" s="35">
        <f t="shared" si="313"/>
        <v>0.94873538502047627</v>
      </c>
      <c r="I636" s="35">
        <f t="shared" si="314"/>
        <v>0.69505140276918254</v>
      </c>
      <c r="J636" s="34" t="str">
        <f t="shared" si="319"/>
        <v>nav</v>
      </c>
      <c r="K636" s="35" t="str">
        <f t="shared" si="319"/>
        <v>nav</v>
      </c>
      <c r="L636" s="35" t="str">
        <f t="shared" si="319"/>
        <v>nav</v>
      </c>
      <c r="M636" s="35" t="str">
        <f t="shared" si="315"/>
        <v>nav</v>
      </c>
      <c r="N636" s="35" t="str">
        <f t="shared" si="315"/>
        <v>nav</v>
      </c>
      <c r="O636" s="35" t="str">
        <f t="shared" si="315"/>
        <v>nav</v>
      </c>
      <c r="P636" s="499" t="str">
        <f t="shared" si="315"/>
        <v>nav</v>
      </c>
    </row>
    <row r="637" spans="2:17" x14ac:dyDescent="0.3">
      <c r="B637" s="31" t="s">
        <v>335</v>
      </c>
      <c r="C637" s="34">
        <f t="shared" si="316"/>
        <v>0.58703474202901984</v>
      </c>
      <c r="D637" s="35">
        <f t="shared" si="317"/>
        <v>0.5458310062461158</v>
      </c>
      <c r="E637" s="35">
        <f t="shared" si="318"/>
        <v>0.51560358261256434</v>
      </c>
      <c r="F637" s="35">
        <f t="shared" si="311"/>
        <v>0.47676407561129663</v>
      </c>
      <c r="G637" s="35">
        <f t="shared" si="312"/>
        <v>0.4265024078471405</v>
      </c>
      <c r="H637" s="35">
        <f t="shared" si="313"/>
        <v>0.39624602819300531</v>
      </c>
      <c r="I637" s="35">
        <f t="shared" si="314"/>
        <v>0.22678689652207559</v>
      </c>
      <c r="J637" s="34" t="str">
        <f t="shared" si="319"/>
        <v>nav</v>
      </c>
      <c r="K637" s="35" t="str">
        <f t="shared" si="319"/>
        <v>nav</v>
      </c>
      <c r="L637" s="35" t="str">
        <f t="shared" si="319"/>
        <v>nav</v>
      </c>
      <c r="M637" s="35" t="str">
        <f t="shared" si="315"/>
        <v>nav</v>
      </c>
      <c r="N637" s="35" t="str">
        <f t="shared" si="315"/>
        <v>nav</v>
      </c>
      <c r="O637" s="35" t="str">
        <f t="shared" si="315"/>
        <v>nav</v>
      </c>
      <c r="P637" s="499" t="str">
        <f t="shared" si="315"/>
        <v>nav</v>
      </c>
    </row>
    <row r="638" spans="2:17" x14ac:dyDescent="0.3">
      <c r="B638" s="31" t="s">
        <v>336</v>
      </c>
      <c r="C638" s="34">
        <f t="shared" si="316"/>
        <v>6.1750832303195873</v>
      </c>
      <c r="D638" s="35">
        <f t="shared" si="317"/>
        <v>5.5169687475868461</v>
      </c>
      <c r="E638" s="35">
        <f t="shared" si="318"/>
        <v>5.4086224456802894</v>
      </c>
      <c r="F638" s="35">
        <f t="shared" si="311"/>
        <v>5.0666969443284779</v>
      </c>
      <c r="G638" s="35">
        <f t="shared" si="312"/>
        <v>4.8550045368296093</v>
      </c>
      <c r="H638" s="35">
        <f t="shared" si="313"/>
        <v>4.5660745871024089</v>
      </c>
      <c r="I638" s="35" t="str">
        <f t="shared" si="314"/>
        <v>nav</v>
      </c>
      <c r="J638" s="34" t="str">
        <f t="shared" si="319"/>
        <v>nav</v>
      </c>
      <c r="K638" s="35" t="str">
        <f t="shared" si="319"/>
        <v>nav</v>
      </c>
      <c r="L638" s="35" t="str">
        <f t="shared" si="319"/>
        <v>nav</v>
      </c>
      <c r="M638" s="35" t="str">
        <f t="shared" si="315"/>
        <v>nav</v>
      </c>
      <c r="N638" s="35" t="str">
        <f t="shared" si="315"/>
        <v>nav</v>
      </c>
      <c r="O638" s="35" t="str">
        <f t="shared" si="315"/>
        <v>nav</v>
      </c>
      <c r="P638" s="499" t="str">
        <f t="shared" si="315"/>
        <v>nav</v>
      </c>
    </row>
    <row r="639" spans="2:17" x14ac:dyDescent="0.3">
      <c r="B639" s="31" t="s">
        <v>337</v>
      </c>
      <c r="C639" s="34">
        <f t="shared" si="316"/>
        <v>2.566784938026927</v>
      </c>
      <c r="D639" s="35">
        <f t="shared" si="317"/>
        <v>2.5765199304265436</v>
      </c>
      <c r="E639" s="35">
        <f t="shared" si="318"/>
        <v>2.5177152062348109</v>
      </c>
      <c r="F639" s="35">
        <f t="shared" si="311"/>
        <v>2.3870094674374669</v>
      </c>
      <c r="G639" s="35">
        <f t="shared" si="312"/>
        <v>2.2694844970592185</v>
      </c>
      <c r="H639" s="35">
        <f t="shared" si="313"/>
        <v>2.0854646313301766</v>
      </c>
      <c r="I639" s="35">
        <f t="shared" si="314"/>
        <v>1.3883563562574874</v>
      </c>
      <c r="J639" s="34" t="str">
        <f t="shared" si="319"/>
        <v>nav</v>
      </c>
      <c r="K639" s="35" t="str">
        <f t="shared" si="319"/>
        <v>nav</v>
      </c>
      <c r="L639" s="35" t="str">
        <f t="shared" si="319"/>
        <v>nav</v>
      </c>
      <c r="M639" s="35" t="str">
        <f t="shared" si="315"/>
        <v>nav</v>
      </c>
      <c r="N639" s="35" t="str">
        <f t="shared" si="315"/>
        <v>nav</v>
      </c>
      <c r="O639" s="35" t="str">
        <f t="shared" si="315"/>
        <v>nav</v>
      </c>
      <c r="P639" s="499" t="str">
        <f t="shared" si="315"/>
        <v>nav</v>
      </c>
    </row>
    <row r="640" spans="2:17" x14ac:dyDescent="0.3">
      <c r="B640" s="31" t="s">
        <v>338</v>
      </c>
      <c r="C640" s="34">
        <f t="shared" si="316"/>
        <v>2.9120835806833822</v>
      </c>
      <c r="D640" s="35">
        <f t="shared" si="317"/>
        <v>3.2903219146046458</v>
      </c>
      <c r="E640" s="35">
        <f t="shared" si="318"/>
        <v>3.0789526818445485</v>
      </c>
      <c r="F640" s="35">
        <f t="shared" si="311"/>
        <v>2.9862782776114858</v>
      </c>
      <c r="G640" s="35">
        <f t="shared" si="312"/>
        <v>2.8475503201978518</v>
      </c>
      <c r="H640" s="35">
        <f t="shared" si="313"/>
        <v>2.5856246731213339</v>
      </c>
      <c r="I640" s="35">
        <f t="shared" si="314"/>
        <v>1.9128355809728108</v>
      </c>
      <c r="J640" s="34" t="str">
        <f t="shared" si="319"/>
        <v>nav</v>
      </c>
      <c r="K640" s="35">
        <f t="shared" si="319"/>
        <v>4.1722643655203583E-2</v>
      </c>
      <c r="L640" s="35">
        <f t="shared" si="319"/>
        <v>7.8860626014656585E-2</v>
      </c>
      <c r="M640" s="35">
        <f t="shared" si="315"/>
        <v>0.31718669601529897</v>
      </c>
      <c r="N640" s="35">
        <f t="shared" si="315"/>
        <v>0.43473633780203363</v>
      </c>
      <c r="O640" s="35">
        <f t="shared" si="315"/>
        <v>0.88977403518259168</v>
      </c>
      <c r="P640" s="499">
        <f t="shared" si="315"/>
        <v>3.4598782498671397</v>
      </c>
    </row>
    <row r="641" spans="2:17" x14ac:dyDescent="0.3">
      <c r="B641" s="31" t="s">
        <v>339</v>
      </c>
      <c r="C641" s="34">
        <f t="shared" si="316"/>
        <v>1.1048073816676904</v>
      </c>
      <c r="D641" s="35">
        <f t="shared" si="317"/>
        <v>0.98590417847302636</v>
      </c>
      <c r="E641" s="35">
        <f t="shared" si="318"/>
        <v>0.8886875181116991</v>
      </c>
      <c r="F641" s="35">
        <f t="shared" si="311"/>
        <v>0.77109970213678636</v>
      </c>
      <c r="G641" s="35">
        <f t="shared" si="312"/>
        <v>0.69258772973875149</v>
      </c>
      <c r="H641" s="35">
        <f t="shared" si="313"/>
        <v>0.58232737384334032</v>
      </c>
      <c r="I641" s="35">
        <f t="shared" si="314"/>
        <v>0.25803435363457833</v>
      </c>
      <c r="J641" s="34" t="str">
        <f t="shared" si="319"/>
        <v>nav</v>
      </c>
      <c r="K641" s="35" t="str">
        <f t="shared" si="319"/>
        <v>nav</v>
      </c>
      <c r="L641" s="35" t="str">
        <f t="shared" si="319"/>
        <v>nav</v>
      </c>
      <c r="M641" s="35" t="str">
        <f t="shared" si="315"/>
        <v>nav</v>
      </c>
      <c r="N641" s="35" t="str">
        <f t="shared" si="315"/>
        <v>nav</v>
      </c>
      <c r="O641" s="35" t="str">
        <f t="shared" si="315"/>
        <v>nav</v>
      </c>
      <c r="P641" s="499" t="str">
        <f t="shared" si="315"/>
        <v>nav</v>
      </c>
    </row>
    <row r="642" spans="2:17" x14ac:dyDescent="0.3">
      <c r="B642" s="33" t="s">
        <v>340</v>
      </c>
      <c r="C642" s="36">
        <f t="shared" si="316"/>
        <v>10.943218197887081</v>
      </c>
      <c r="D642" s="37">
        <f t="shared" si="317"/>
        <v>10.702096887602647</v>
      </c>
      <c r="E642" s="37">
        <f t="shared" si="318"/>
        <v>10.046142426111331</v>
      </c>
      <c r="F642" s="37">
        <f t="shared" si="311"/>
        <v>9.5475032672800975</v>
      </c>
      <c r="G642" s="37">
        <f t="shared" si="312"/>
        <v>8.8724463707508789</v>
      </c>
      <c r="H642" s="37">
        <f t="shared" si="313"/>
        <v>8.3482567623544259</v>
      </c>
      <c r="I642" s="37">
        <f t="shared" si="314"/>
        <v>6.0975038870292133</v>
      </c>
      <c r="J642" s="36">
        <f t="shared" si="319"/>
        <v>2.931817387833437</v>
      </c>
      <c r="K642" s="37">
        <f t="shared" si="319"/>
        <v>3.1930150177784595</v>
      </c>
      <c r="L642" s="37">
        <f t="shared" si="319"/>
        <v>3.4353055443738247</v>
      </c>
      <c r="M642" s="37">
        <f t="shared" si="315"/>
        <v>3.4150120187257715</v>
      </c>
      <c r="N642" s="37">
        <f t="shared" si="315"/>
        <v>3.8068655444811741</v>
      </c>
      <c r="O642" s="37">
        <f t="shared" si="315"/>
        <v>4.4587257191244776</v>
      </c>
      <c r="P642" s="500">
        <f t="shared" si="315"/>
        <v>4.0619041870164088</v>
      </c>
    </row>
    <row r="643" spans="2:17" x14ac:dyDescent="0.3">
      <c r="B643" s="261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2:17" x14ac:dyDescent="0.3">
      <c r="B644" s="722" t="s">
        <v>362</v>
      </c>
      <c r="C644" s="722"/>
      <c r="D644" s="722"/>
      <c r="E644" s="722"/>
      <c r="F644" s="722"/>
      <c r="G644" s="722"/>
      <c r="H644" s="722"/>
      <c r="I644" s="722"/>
      <c r="J644" s="722"/>
      <c r="K644" s="722"/>
      <c r="L644" s="722"/>
      <c r="M644" s="722"/>
      <c r="N644" s="722"/>
      <c r="O644" s="722"/>
      <c r="P644" s="722"/>
    </row>
    <row r="645" spans="2:17" x14ac:dyDescent="0.3">
      <c r="B645" s="12"/>
      <c r="C645" s="13"/>
      <c r="D645" s="13"/>
      <c r="E645" s="13"/>
      <c r="F645" s="13"/>
      <c r="G645" s="13"/>
      <c r="H645" s="13"/>
      <c r="I645" s="13"/>
      <c r="J645" s="14"/>
      <c r="K645" s="14"/>
      <c r="L645" s="14"/>
      <c r="M645" s="14"/>
      <c r="N645" s="14"/>
      <c r="O645" s="14"/>
      <c r="P645" s="14"/>
    </row>
    <row r="646" spans="2:17" x14ac:dyDescent="0.3">
      <c r="B646" s="7"/>
      <c r="C646" s="717" t="s">
        <v>352</v>
      </c>
      <c r="D646" s="718"/>
      <c r="E646" s="718"/>
      <c r="F646" s="718"/>
      <c r="G646" s="718"/>
      <c r="H646" s="718"/>
      <c r="I646" s="718"/>
      <c r="J646" s="735" t="s">
        <v>353</v>
      </c>
      <c r="K646" s="736"/>
      <c r="L646" s="736"/>
      <c r="M646" s="736"/>
      <c r="N646" s="736"/>
      <c r="O646" s="736"/>
      <c r="P646" s="736"/>
    </row>
    <row r="647" spans="2:17" x14ac:dyDescent="0.3">
      <c r="B647" s="261"/>
      <c r="C647" s="431">
        <v>2014</v>
      </c>
      <c r="D647" s="416">
        <v>2015</v>
      </c>
      <c r="E647" s="416">
        <v>2016</v>
      </c>
      <c r="F647" s="416">
        <v>2017</v>
      </c>
      <c r="G647" s="416">
        <v>2018</v>
      </c>
      <c r="H647" s="416">
        <v>2019</v>
      </c>
      <c r="I647" s="416">
        <v>2020</v>
      </c>
      <c r="J647" s="384">
        <v>2014</v>
      </c>
      <c r="K647" s="385">
        <v>2015</v>
      </c>
      <c r="L647" s="385">
        <v>2016</v>
      </c>
      <c r="M647" s="385">
        <v>2017</v>
      </c>
      <c r="N647" s="385">
        <v>2018</v>
      </c>
      <c r="O647" s="385">
        <v>2019</v>
      </c>
      <c r="P647" s="385">
        <v>2020</v>
      </c>
    </row>
    <row r="648" spans="2:17" x14ac:dyDescent="0.3">
      <c r="B648" s="32" t="s">
        <v>327</v>
      </c>
      <c r="C648" s="42">
        <f t="shared" ref="C648:I654" si="320">IF(ISNUMBER(C378/(J6*1000)),C378/(J6*1000),"nav")</f>
        <v>26.4340497076366</v>
      </c>
      <c r="D648" s="43">
        <f t="shared" si="320"/>
        <v>29.42937514139745</v>
      </c>
      <c r="E648" s="43">
        <f t="shared" si="320"/>
        <v>34.477459538767832</v>
      </c>
      <c r="F648" s="43">
        <f t="shared" si="320"/>
        <v>36.836585040630553</v>
      </c>
      <c r="G648" s="43">
        <f t="shared" si="320"/>
        <v>40.818158409773865</v>
      </c>
      <c r="H648" s="43">
        <f t="shared" si="320"/>
        <v>46.69202484040931</v>
      </c>
      <c r="I648" s="43">
        <f t="shared" si="320"/>
        <v>46.054401392776079</v>
      </c>
      <c r="J648" s="42">
        <f t="shared" ref="J648:P654" si="321">IF(ISNUMBER(J378/(J6*1000)),J378/(J6*1000),"nav")</f>
        <v>12.088412683532734</v>
      </c>
      <c r="K648" s="43">
        <f t="shared" si="321"/>
        <v>13.615514094581266</v>
      </c>
      <c r="L648" s="43">
        <f t="shared" si="321"/>
        <v>15.66535217137878</v>
      </c>
      <c r="M648" s="43">
        <f t="shared" si="321"/>
        <v>17.015005150095888</v>
      </c>
      <c r="N648" s="43">
        <f t="shared" si="321"/>
        <v>19.467454495838609</v>
      </c>
      <c r="O648" s="43">
        <f t="shared" si="321"/>
        <v>23.470394434090593</v>
      </c>
      <c r="P648" s="498">
        <f t="shared" si="321"/>
        <v>27.106943826167441</v>
      </c>
    </row>
    <row r="649" spans="2:17" s="301" customFormat="1" x14ac:dyDescent="0.3">
      <c r="B649" s="31" t="s">
        <v>640</v>
      </c>
      <c r="C649" s="34">
        <f t="shared" si="320"/>
        <v>17.105760822037603</v>
      </c>
      <c r="D649" s="35">
        <f t="shared" si="320"/>
        <v>26.286758460248333</v>
      </c>
      <c r="E649" s="35">
        <f t="shared" si="320"/>
        <v>32.73785209382028</v>
      </c>
      <c r="F649" s="35">
        <f t="shared" si="320"/>
        <v>38.460191859232559</v>
      </c>
      <c r="G649" s="35">
        <f t="shared" si="320"/>
        <v>45.063193643134376</v>
      </c>
      <c r="H649" s="35">
        <f t="shared" si="320"/>
        <v>47.508299164374314</v>
      </c>
      <c r="I649" s="35">
        <f t="shared" si="320"/>
        <v>38.188729103001975</v>
      </c>
      <c r="J649" s="34">
        <f t="shared" si="321"/>
        <v>14.61575754263227</v>
      </c>
      <c r="K649" s="35">
        <f t="shared" si="321"/>
        <v>22.505702383206646</v>
      </c>
      <c r="L649" s="35">
        <f t="shared" si="321"/>
        <v>25.587469208525221</v>
      </c>
      <c r="M649" s="35">
        <f t="shared" si="321"/>
        <v>30.10073404706381</v>
      </c>
      <c r="N649" s="35">
        <f t="shared" si="321"/>
        <v>36.728443302213364</v>
      </c>
      <c r="O649" s="35">
        <f t="shared" si="321"/>
        <v>38.923228836871338</v>
      </c>
      <c r="P649" s="499">
        <f t="shared" si="321"/>
        <v>31.938573739760148</v>
      </c>
    </row>
    <row r="650" spans="2:17" x14ac:dyDescent="0.3">
      <c r="B650" s="31" t="s">
        <v>328</v>
      </c>
      <c r="C650" s="34">
        <f t="shared" si="320"/>
        <v>0.89384134435781071</v>
      </c>
      <c r="D650" s="35">
        <f t="shared" si="320"/>
        <v>1.0156704216278074</v>
      </c>
      <c r="E650" s="35">
        <f t="shared" si="320"/>
        <v>1.1306280646651961</v>
      </c>
      <c r="F650" s="35">
        <f t="shared" si="320"/>
        <v>1.4841102349838455</v>
      </c>
      <c r="G650" s="35">
        <f t="shared" si="320"/>
        <v>2.014996994472706</v>
      </c>
      <c r="H650" s="35">
        <f t="shared" si="320"/>
        <v>2.8561269220757395</v>
      </c>
      <c r="I650" s="35">
        <f t="shared" si="320"/>
        <v>2.7516562325571274</v>
      </c>
      <c r="J650" s="34">
        <f t="shared" si="321"/>
        <v>0.50976698217177541</v>
      </c>
      <c r="K650" s="35">
        <f t="shared" si="321"/>
        <v>0.60587380648681133</v>
      </c>
      <c r="L650" s="35">
        <f t="shared" si="321"/>
        <v>0.68425837384479915</v>
      </c>
      <c r="M650" s="35">
        <f t="shared" si="321"/>
        <v>0.95056543319391362</v>
      </c>
      <c r="N650" s="35">
        <f t="shared" si="321"/>
        <v>1.3122142432582202</v>
      </c>
      <c r="O650" s="35">
        <f t="shared" si="321"/>
        <v>1.8267974287690378</v>
      </c>
      <c r="P650" s="499">
        <f t="shared" si="321"/>
        <v>2.036842600145957</v>
      </c>
    </row>
    <row r="651" spans="2:17" x14ac:dyDescent="0.3">
      <c r="B651" s="31" t="s">
        <v>329</v>
      </c>
      <c r="C651" s="34">
        <f t="shared" si="320"/>
        <v>54.464773636121208</v>
      </c>
      <c r="D651" s="35">
        <f t="shared" si="320"/>
        <v>58.10563526650013</v>
      </c>
      <c r="E651" s="35">
        <f t="shared" si="320"/>
        <v>62.441704355317626</v>
      </c>
      <c r="F651" s="35">
        <f t="shared" si="320"/>
        <v>69.845782080015269</v>
      </c>
      <c r="G651" s="35">
        <f t="shared" si="320"/>
        <v>79.540950080793337</v>
      </c>
      <c r="H651" s="35">
        <f t="shared" si="320"/>
        <v>99.54122288848825</v>
      </c>
      <c r="I651" s="35">
        <f t="shared" si="320"/>
        <v>101.74659365000682</v>
      </c>
      <c r="J651" s="34">
        <f t="shared" si="321"/>
        <v>27.919785805836291</v>
      </c>
      <c r="K651" s="35">
        <f t="shared" si="321"/>
        <v>30.525258224590896</v>
      </c>
      <c r="L651" s="35">
        <f t="shared" si="321"/>
        <v>33.33397390745246</v>
      </c>
      <c r="M651" s="35">
        <f t="shared" si="321"/>
        <v>38.373530237394313</v>
      </c>
      <c r="N651" s="35">
        <f t="shared" si="321"/>
        <v>43.322750153600879</v>
      </c>
      <c r="O651" s="35">
        <f t="shared" si="321"/>
        <v>51.779656952242384</v>
      </c>
      <c r="P651" s="499">
        <f t="shared" si="321"/>
        <v>54.024492748936346</v>
      </c>
    </row>
    <row r="652" spans="2:17" x14ac:dyDescent="0.3">
      <c r="B652" s="31" t="s">
        <v>330</v>
      </c>
      <c r="C652" s="34">
        <f t="shared" si="320"/>
        <v>38.237168306468483</v>
      </c>
      <c r="D652" s="35">
        <f t="shared" si="320"/>
        <v>47.81669693045454</v>
      </c>
      <c r="E652" s="35">
        <f t="shared" si="320"/>
        <v>57.28053617885076</v>
      </c>
      <c r="F652" s="35">
        <f t="shared" si="320"/>
        <v>67.99287645190951</v>
      </c>
      <c r="G652" s="35">
        <f t="shared" si="320"/>
        <v>82.268909929682621</v>
      </c>
      <c r="H652" s="35">
        <f t="shared" si="320"/>
        <v>97.950793511728762</v>
      </c>
      <c r="I652" s="35">
        <f t="shared" si="320"/>
        <v>103.1634051980876</v>
      </c>
      <c r="J652" s="34">
        <f t="shared" si="321"/>
        <v>27.277249223434485</v>
      </c>
      <c r="K652" s="35">
        <f t="shared" si="321"/>
        <v>34.247107755462665</v>
      </c>
      <c r="L652" s="35">
        <f t="shared" si="321"/>
        <v>40.715615886192808</v>
      </c>
      <c r="M652" s="35">
        <f t="shared" si="321"/>
        <v>48.785966127070076</v>
      </c>
      <c r="N652" s="35">
        <f t="shared" si="321"/>
        <v>60.609456998022289</v>
      </c>
      <c r="O652" s="35">
        <f t="shared" si="321"/>
        <v>74.482392463663999</v>
      </c>
      <c r="P652" s="499">
        <f t="shared" si="321"/>
        <v>76.30151693543786</v>
      </c>
    </row>
    <row r="653" spans="2:17" x14ac:dyDescent="0.3">
      <c r="B653" s="31" t="s">
        <v>331</v>
      </c>
      <c r="C653" s="34">
        <f t="shared" si="320"/>
        <v>8.3212571949935494</v>
      </c>
      <c r="D653" s="35">
        <f t="shared" si="320"/>
        <v>9.0878577146158044</v>
      </c>
      <c r="E653" s="35">
        <f t="shared" si="320"/>
        <v>10.412117139948405</v>
      </c>
      <c r="F653" s="35">
        <f t="shared" si="320"/>
        <v>11.52783864288139</v>
      </c>
      <c r="G653" s="35">
        <f t="shared" si="320"/>
        <v>13.051649829514808</v>
      </c>
      <c r="H653" s="35">
        <f t="shared" si="320"/>
        <v>15.361185539232782</v>
      </c>
      <c r="I653" s="35">
        <f t="shared" si="320"/>
        <v>14.158605450474251</v>
      </c>
      <c r="J653" s="34">
        <f t="shared" si="321"/>
        <v>4.5296683483563047</v>
      </c>
      <c r="K653" s="35">
        <f t="shared" si="321"/>
        <v>5.0019034754909955</v>
      </c>
      <c r="L653" s="35">
        <f t="shared" si="321"/>
        <v>5.5829541770456155</v>
      </c>
      <c r="M653" s="35">
        <f t="shared" si="321"/>
        <v>6.2193221365526945</v>
      </c>
      <c r="N653" s="35">
        <f t="shared" si="321"/>
        <v>7.1169468421711661</v>
      </c>
      <c r="O653" s="35">
        <f t="shared" si="321"/>
        <v>8.5875002019872042</v>
      </c>
      <c r="P653" s="499">
        <f t="shared" si="321"/>
        <v>8.7209587729984968</v>
      </c>
    </row>
    <row r="654" spans="2:17" x14ac:dyDescent="0.3">
      <c r="B654" s="31" t="s">
        <v>332</v>
      </c>
      <c r="C654" s="34">
        <f t="shared" si="320"/>
        <v>53.080940366246899</v>
      </c>
      <c r="D654" s="35">
        <f t="shared" si="320"/>
        <v>61.703686337213171</v>
      </c>
      <c r="E654" s="35">
        <f t="shared" si="320"/>
        <v>71.833019655764431</v>
      </c>
      <c r="F654" s="35">
        <f t="shared" si="320"/>
        <v>76.238481663699162</v>
      </c>
      <c r="G654" s="35">
        <f t="shared" si="320"/>
        <v>80.684520934996598</v>
      </c>
      <c r="H654" s="35">
        <f t="shared" si="320"/>
        <v>102.2772669043046</v>
      </c>
      <c r="I654" s="35">
        <f t="shared" si="320"/>
        <v>77.814043320932043</v>
      </c>
      <c r="J654" s="34">
        <f t="shared" si="321"/>
        <v>34.333357286922876</v>
      </c>
      <c r="K654" s="35">
        <f t="shared" si="321"/>
        <v>41.163753275663581</v>
      </c>
      <c r="L654" s="35">
        <f t="shared" si="321"/>
        <v>49.853078661500597</v>
      </c>
      <c r="M654" s="35">
        <f t="shared" si="321"/>
        <v>49.448173727195723</v>
      </c>
      <c r="N654" s="35">
        <f t="shared" si="321"/>
        <v>52.350243137743938</v>
      </c>
      <c r="O654" s="35">
        <f t="shared" si="321"/>
        <v>67.359160650321428</v>
      </c>
      <c r="P654" s="499">
        <f t="shared" si="321"/>
        <v>52.961216937165787</v>
      </c>
    </row>
    <row r="655" spans="2:17" x14ac:dyDescent="0.3">
      <c r="B655" s="31" t="s">
        <v>477</v>
      </c>
      <c r="C655" s="34" t="str">
        <f>IF(ISNUMBER(C385/(J13*1000)),C385/(J13*1000),"nav")</f>
        <v>nav</v>
      </c>
      <c r="D655" s="35">
        <f>IF(ISNUMBER(D385/(K13*1000)),D385/(K13*1000),"nav")</f>
        <v>84.439327044025148</v>
      </c>
      <c r="E655" s="35">
        <f>IF(ISNUMBER(E385/(L13*1000)),E385/(L13*1000),"nav")</f>
        <v>89.100806250000005</v>
      </c>
      <c r="F655" s="35">
        <f t="shared" ref="F655:F664" si="322">IF(ISNUMBER(F385/(M14*1000)),F385/(M14*1000),"nav")</f>
        <v>433.62910613149472</v>
      </c>
      <c r="G655" s="35">
        <f t="shared" ref="G655:G664" si="323">IF(ISNUMBER(G385/(N14*1000)),G385/(N14*1000),"nav")</f>
        <v>474.2022098105877</v>
      </c>
      <c r="H655" s="35">
        <f t="shared" ref="H655:H664" si="324">IF(ISNUMBER(H385/(O14*1000)),H385/(O14*1000),"nav")</f>
        <v>488.83777354900099</v>
      </c>
      <c r="I655" s="35">
        <f t="shared" ref="I655:I664" si="325">IF(ISNUMBER(I385/(P14*1000)),I385/(P14*1000),"nav")</f>
        <v>481.75124471582905</v>
      </c>
      <c r="J655" s="34" t="str">
        <f>IF(ISNUMBER(J385/(J13*1000)),J385/(J13*1000),"nav")</f>
        <v>nav</v>
      </c>
      <c r="K655" s="35">
        <f>IF(ISNUMBER(K385/(K13*1000)),K385/(K13*1000),"nav")</f>
        <v>73.099930817610058</v>
      </c>
      <c r="L655" s="35">
        <f>IF(ISNUMBER(L385/(L13*1000)),L385/(L13*1000),"nav")</f>
        <v>76.425874999999991</v>
      </c>
      <c r="M655" s="35">
        <f t="shared" ref="M655:P664" si="326">IF(ISNUMBER(M385/(M14*1000)),M385/(M14*1000),"nav")</f>
        <v>375.23504063038661</v>
      </c>
      <c r="N655" s="35">
        <f t="shared" si="326"/>
        <v>404.81627003399706</v>
      </c>
      <c r="O655" s="35">
        <f t="shared" si="326"/>
        <v>425.00435299714559</v>
      </c>
      <c r="P655" s="499">
        <f t="shared" si="326"/>
        <v>442.31763738844523</v>
      </c>
    </row>
    <row r="656" spans="2:17" s="301" customFormat="1" x14ac:dyDescent="0.3">
      <c r="B656" s="31" t="s">
        <v>727</v>
      </c>
      <c r="C656" s="34">
        <f t="shared" ref="C656:C664" si="327">IF(ISNUMBER(C386/(J15*1000)),C386/(J15*1000),"nav")</f>
        <v>0</v>
      </c>
      <c r="D656" s="35">
        <f t="shared" ref="D656:D664" si="328">IF(ISNUMBER(D386/(K15*1000)),D386/(K15*1000),"nav")</f>
        <v>9.5816943758414297</v>
      </c>
      <c r="E656" s="35">
        <f t="shared" ref="E656:E664" si="329">IF(ISNUMBER(E386/(L15*1000)),E386/(L15*1000),"nav")</f>
        <v>10.049709808315582</v>
      </c>
      <c r="F656" s="35">
        <f t="shared" si="322"/>
        <v>11.633383535067134</v>
      </c>
      <c r="G656" s="35">
        <f t="shared" si="323"/>
        <v>13.804846362138534</v>
      </c>
      <c r="H656" s="35">
        <f t="shared" si="324"/>
        <v>15.39063229493005</v>
      </c>
      <c r="I656" s="35">
        <f t="shared" si="325"/>
        <v>13.024942944699403</v>
      </c>
      <c r="J656" s="34" t="str">
        <f t="shared" ref="J656:L664" si="330">IF(ISNUMBER(J386/(J15*1000)),J386/(J15*1000),"nav")</f>
        <v>nav</v>
      </c>
      <c r="K656" s="35">
        <f t="shared" si="330"/>
        <v>1.4559611849588339</v>
      </c>
      <c r="L656" s="35">
        <f t="shared" si="330"/>
        <v>1.8352289619347646</v>
      </c>
      <c r="M656" s="35">
        <f t="shared" si="326"/>
        <v>2.2337010416119663</v>
      </c>
      <c r="N656" s="35">
        <f t="shared" si="326"/>
        <v>2.7571585548557609</v>
      </c>
      <c r="O656" s="35">
        <f t="shared" si="326"/>
        <v>3.4631497848098789</v>
      </c>
      <c r="P656" s="35">
        <f t="shared" si="326"/>
        <v>3.4901702924330076</v>
      </c>
      <c r="Q656" s="629"/>
    </row>
    <row r="657" spans="2:16" x14ac:dyDescent="0.3">
      <c r="B657" s="31" t="s">
        <v>333</v>
      </c>
      <c r="C657" s="34">
        <f t="shared" si="327"/>
        <v>0</v>
      </c>
      <c r="D657" s="35">
        <f t="shared" si="328"/>
        <v>6.3773543703007451</v>
      </c>
      <c r="E657" s="35">
        <f t="shared" si="329"/>
        <v>8.2207634743723474</v>
      </c>
      <c r="F657" s="35">
        <f t="shared" si="322"/>
        <v>9.1216942179619469</v>
      </c>
      <c r="G657" s="35">
        <f t="shared" si="323"/>
        <v>9.8681102961606832</v>
      </c>
      <c r="H657" s="35">
        <f t="shared" si="324"/>
        <v>11.228836273141239</v>
      </c>
      <c r="I657" s="35">
        <f t="shared" si="325"/>
        <v>10.311065802125661</v>
      </c>
      <c r="J657" s="34" t="str">
        <f t="shared" si="330"/>
        <v>nav</v>
      </c>
      <c r="K657" s="35" t="str">
        <f t="shared" si="330"/>
        <v>nav</v>
      </c>
      <c r="L657" s="35" t="str">
        <f t="shared" si="330"/>
        <v>nav</v>
      </c>
      <c r="M657" s="35" t="str">
        <f t="shared" si="326"/>
        <v>nav</v>
      </c>
      <c r="N657" s="35" t="str">
        <f t="shared" si="326"/>
        <v>nav</v>
      </c>
      <c r="O657" s="35" t="str">
        <f t="shared" si="326"/>
        <v>nav</v>
      </c>
      <c r="P657" s="499" t="str">
        <f t="shared" si="326"/>
        <v>nav</v>
      </c>
    </row>
    <row r="658" spans="2:16" x14ac:dyDescent="0.3">
      <c r="B658" s="31" t="s">
        <v>334</v>
      </c>
      <c r="C658" s="34">
        <f t="shared" si="327"/>
        <v>6.1610680298038647E-3</v>
      </c>
      <c r="D658" s="35">
        <f t="shared" si="328"/>
        <v>7.3215091082214721E-3</v>
      </c>
      <c r="E658" s="35">
        <f t="shared" si="329"/>
        <v>8.9434402619712663E-3</v>
      </c>
      <c r="F658" s="35">
        <f t="shared" si="322"/>
        <v>1.1333018138771554E-2</v>
      </c>
      <c r="G658" s="35">
        <f t="shared" si="323"/>
        <v>1.3408923377143748E-2</v>
      </c>
      <c r="H658" s="35">
        <f t="shared" si="324"/>
        <v>1.5335136189259158E-2</v>
      </c>
      <c r="I658" s="35">
        <f t="shared" si="325"/>
        <v>1.3730123850323756E-2</v>
      </c>
      <c r="J658" s="34">
        <f t="shared" si="330"/>
        <v>6.0444084540233799E-3</v>
      </c>
      <c r="K658" s="35">
        <f t="shared" si="330"/>
        <v>7.2281731480343661E-3</v>
      </c>
      <c r="L658" s="35">
        <f t="shared" si="330"/>
        <v>8.8514495798186609E-3</v>
      </c>
      <c r="M658" s="35">
        <f t="shared" si="326"/>
        <v>1.1193157286023152E-2</v>
      </c>
      <c r="N658" s="35">
        <f t="shared" si="326"/>
        <v>1.3273974655822647E-2</v>
      </c>
      <c r="O658" s="35">
        <f t="shared" si="326"/>
        <v>1.5156143455810053E-2</v>
      </c>
      <c r="P658" s="499">
        <f t="shared" si="326"/>
        <v>1.3478023005002929E-2</v>
      </c>
    </row>
    <row r="659" spans="2:16" x14ac:dyDescent="0.3">
      <c r="B659" s="31" t="s">
        <v>335</v>
      </c>
      <c r="C659" s="34" t="str">
        <f t="shared" si="327"/>
        <v>nav</v>
      </c>
      <c r="D659" s="35" t="str">
        <f t="shared" si="328"/>
        <v>nav</v>
      </c>
      <c r="E659" s="35" t="str">
        <f t="shared" si="329"/>
        <v>nav</v>
      </c>
      <c r="F659" s="35" t="str">
        <f t="shared" si="322"/>
        <v>nav</v>
      </c>
      <c r="G659" s="35" t="str">
        <f t="shared" si="323"/>
        <v>nav</v>
      </c>
      <c r="H659" s="35" t="str">
        <f t="shared" si="324"/>
        <v>nav</v>
      </c>
      <c r="I659" s="35" t="str">
        <f t="shared" si="325"/>
        <v>nav</v>
      </c>
      <c r="J659" s="34" t="str">
        <f t="shared" si="330"/>
        <v>nav</v>
      </c>
      <c r="K659" s="35" t="str">
        <f t="shared" si="330"/>
        <v>nav</v>
      </c>
      <c r="L659" s="35" t="str">
        <f t="shared" si="330"/>
        <v>nav</v>
      </c>
      <c r="M659" s="35" t="str">
        <f t="shared" si="326"/>
        <v>nav</v>
      </c>
      <c r="N659" s="35" t="str">
        <f t="shared" si="326"/>
        <v>nav</v>
      </c>
      <c r="O659" s="35" t="str">
        <f t="shared" si="326"/>
        <v>nav</v>
      </c>
      <c r="P659" s="499" t="str">
        <f t="shared" si="326"/>
        <v>nav</v>
      </c>
    </row>
    <row r="660" spans="2:16" x14ac:dyDescent="0.3">
      <c r="B660" s="31" t="s">
        <v>336</v>
      </c>
      <c r="C660" s="34">
        <f t="shared" si="327"/>
        <v>29.614121002762865</v>
      </c>
      <c r="D660" s="35">
        <f t="shared" si="328"/>
        <v>31.642750241775051</v>
      </c>
      <c r="E660" s="35">
        <f t="shared" si="329"/>
        <v>35.638263209565906</v>
      </c>
      <c r="F660" s="35">
        <f t="shared" si="322"/>
        <v>37.674186556864896</v>
      </c>
      <c r="G660" s="35">
        <f t="shared" si="323"/>
        <v>42.399452284929012</v>
      </c>
      <c r="H660" s="35">
        <f t="shared" si="324"/>
        <v>44.137063785710211</v>
      </c>
      <c r="I660" s="35" t="str">
        <f t="shared" si="325"/>
        <v>nav</v>
      </c>
      <c r="J660" s="34">
        <f t="shared" si="330"/>
        <v>23.369537463678217</v>
      </c>
      <c r="K660" s="35">
        <f t="shared" si="330"/>
        <v>26.245840549813018</v>
      </c>
      <c r="L660" s="35">
        <f t="shared" si="330"/>
        <v>29.824062044396367</v>
      </c>
      <c r="M660" s="35">
        <f t="shared" si="326"/>
        <v>31.253384776010115</v>
      </c>
      <c r="N660" s="35">
        <f t="shared" si="326"/>
        <v>34.99017862439225</v>
      </c>
      <c r="O660" s="35">
        <f t="shared" si="326"/>
        <v>36.271997065204829</v>
      </c>
      <c r="P660" s="499" t="str">
        <f t="shared" si="326"/>
        <v>nav</v>
      </c>
    </row>
    <row r="661" spans="2:16" x14ac:dyDescent="0.3">
      <c r="B661" s="31" t="s">
        <v>337</v>
      </c>
      <c r="C661" s="34">
        <f t="shared" si="327"/>
        <v>11.455061705960834</v>
      </c>
      <c r="D661" s="35">
        <f t="shared" si="328"/>
        <v>13.767534847598402</v>
      </c>
      <c r="E661" s="35">
        <f t="shared" si="329"/>
        <v>15.725593861021769</v>
      </c>
      <c r="F661" s="35">
        <f t="shared" si="322"/>
        <v>18.242090915827109</v>
      </c>
      <c r="G661" s="35">
        <f t="shared" si="323"/>
        <v>19.909560085529634</v>
      </c>
      <c r="H661" s="35">
        <f t="shared" si="324"/>
        <v>22.247291858139153</v>
      </c>
      <c r="I661" s="35">
        <f t="shared" si="325"/>
        <v>22.410814173191554</v>
      </c>
      <c r="J661" s="34">
        <f t="shared" si="330"/>
        <v>3.3009745337202046</v>
      </c>
      <c r="K661" s="35">
        <f t="shared" si="330"/>
        <v>4.1886849027623869</v>
      </c>
      <c r="L661" s="35">
        <f t="shared" si="330"/>
        <v>4.7894979781348921</v>
      </c>
      <c r="M661" s="35">
        <f t="shared" si="326"/>
        <v>5.8966401222264055</v>
      </c>
      <c r="N661" s="35">
        <f t="shared" si="326"/>
        <v>7.1680848388232041</v>
      </c>
      <c r="O661" s="35">
        <f t="shared" si="326"/>
        <v>8.659527049002369</v>
      </c>
      <c r="P661" s="499">
        <f t="shared" si="326"/>
        <v>8.8431071774041428</v>
      </c>
    </row>
    <row r="662" spans="2:16" x14ac:dyDescent="0.3">
      <c r="B662" s="31" t="s">
        <v>338</v>
      </c>
      <c r="C662" s="34">
        <f t="shared" si="327"/>
        <v>5.4252814082489538</v>
      </c>
      <c r="D662" s="35">
        <f t="shared" si="328"/>
        <v>5.3989716364993141</v>
      </c>
      <c r="E662" s="35">
        <f t="shared" si="329"/>
        <v>6.2427226292195428</v>
      </c>
      <c r="F662" s="35">
        <f t="shared" si="322"/>
        <v>7.3380127489952747</v>
      </c>
      <c r="G662" s="35">
        <f t="shared" si="323"/>
        <v>9.2809659402269951</v>
      </c>
      <c r="H662" s="35">
        <f t="shared" si="324"/>
        <v>10.897979241891859</v>
      </c>
      <c r="I662" s="35">
        <f t="shared" si="325"/>
        <v>9.9411669664917959</v>
      </c>
      <c r="J662" s="34">
        <f t="shared" si="330"/>
        <v>2.0187848342974974</v>
      </c>
      <c r="K662" s="35">
        <f t="shared" si="330"/>
        <v>2.3848922329307558</v>
      </c>
      <c r="L662" s="35">
        <f t="shared" si="330"/>
        <v>2.9728238351946805</v>
      </c>
      <c r="M662" s="35">
        <f t="shared" si="326"/>
        <v>3.8082769816007311</v>
      </c>
      <c r="N662" s="35">
        <f t="shared" si="326"/>
        <v>4.8565248207744158</v>
      </c>
      <c r="O662" s="35">
        <f t="shared" si="326"/>
        <v>6.0791787221746549</v>
      </c>
      <c r="P662" s="499">
        <f t="shared" si="326"/>
        <v>6.3897436966912453</v>
      </c>
    </row>
    <row r="663" spans="2:16" x14ac:dyDescent="0.3">
      <c r="B663" s="31" t="s">
        <v>339</v>
      </c>
      <c r="C663" s="34">
        <f t="shared" si="327"/>
        <v>7.6191879224415384</v>
      </c>
      <c r="D663" s="35">
        <f t="shared" si="328"/>
        <v>8.7335098184066879</v>
      </c>
      <c r="E663" s="35">
        <f t="shared" si="329"/>
        <v>10.385666633585936</v>
      </c>
      <c r="F663" s="35">
        <f t="shared" si="322"/>
        <v>11.521351115932882</v>
      </c>
      <c r="G663" s="35">
        <f t="shared" si="323"/>
        <v>13.962462717084135</v>
      </c>
      <c r="H663" s="35">
        <f t="shared" si="324"/>
        <v>16.634550065532135</v>
      </c>
      <c r="I663" s="35">
        <f t="shared" si="325"/>
        <v>13.83424190657438</v>
      </c>
      <c r="J663" s="34">
        <f t="shared" si="330"/>
        <v>3.9282909570027429</v>
      </c>
      <c r="K663" s="35">
        <f t="shared" si="330"/>
        <v>4.5996055809961618</v>
      </c>
      <c r="L663" s="35">
        <f t="shared" si="330"/>
        <v>5.456358986776972</v>
      </c>
      <c r="M663" s="35">
        <f t="shared" si="326"/>
        <v>6.2457388480079414</v>
      </c>
      <c r="N663" s="35">
        <f t="shared" si="326"/>
        <v>7.8665128587038717</v>
      </c>
      <c r="O663" s="35">
        <f t="shared" si="326"/>
        <v>9.7343587467930224</v>
      </c>
      <c r="P663" s="499">
        <f t="shared" si="326"/>
        <v>9.3678361355917446</v>
      </c>
    </row>
    <row r="664" spans="2:16" x14ac:dyDescent="0.3">
      <c r="B664" s="33" t="s">
        <v>340</v>
      </c>
      <c r="C664" s="36">
        <f t="shared" si="327"/>
        <v>33.75925024324652</v>
      </c>
      <c r="D664" s="37">
        <f t="shared" si="328"/>
        <v>36.560188550212757</v>
      </c>
      <c r="E664" s="37">
        <f t="shared" si="329"/>
        <v>40.230916725447692</v>
      </c>
      <c r="F664" s="37">
        <f t="shared" si="322"/>
        <v>41.039639312916606</v>
      </c>
      <c r="G664" s="37">
        <f t="shared" si="323"/>
        <v>43.010856442021115</v>
      </c>
      <c r="H664" s="37">
        <f t="shared" si="324"/>
        <v>45.861643639776098</v>
      </c>
      <c r="I664" s="37">
        <f t="shared" si="325"/>
        <v>42.195277030858442</v>
      </c>
      <c r="J664" s="36">
        <f t="shared" si="330"/>
        <v>23.677870253162205</v>
      </c>
      <c r="K664" s="37">
        <f t="shared" si="330"/>
        <v>25.522507403678095</v>
      </c>
      <c r="L664" s="37">
        <f t="shared" si="330"/>
        <v>27.857276967563955</v>
      </c>
      <c r="M664" s="37">
        <f t="shared" si="326"/>
        <v>28.129471271891511</v>
      </c>
      <c r="N664" s="37">
        <f t="shared" si="326"/>
        <v>29.534243481242179</v>
      </c>
      <c r="O664" s="37">
        <f t="shared" si="326"/>
        <v>31.726617961341219</v>
      </c>
      <c r="P664" s="500">
        <f t="shared" si="326"/>
        <v>29.602781100806673</v>
      </c>
    </row>
    <row r="665" spans="2:16" x14ac:dyDescent="0.3">
      <c r="B665" s="261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2:16" x14ac:dyDescent="0.3">
      <c r="B666" s="722" t="s">
        <v>362</v>
      </c>
      <c r="C666" s="722"/>
      <c r="D666" s="722"/>
      <c r="E666" s="722"/>
      <c r="F666" s="722"/>
      <c r="G666" s="722"/>
      <c r="H666" s="722"/>
      <c r="I666" s="722"/>
      <c r="J666" s="722"/>
      <c r="K666" s="722"/>
      <c r="L666" s="722"/>
      <c r="M666" s="722"/>
      <c r="N666" s="722"/>
      <c r="O666" s="722"/>
      <c r="P666" s="722"/>
    </row>
    <row r="667" spans="2:16" x14ac:dyDescent="0.3">
      <c r="B667" s="12"/>
      <c r="C667" s="737"/>
      <c r="D667" s="737"/>
      <c r="E667" s="737"/>
      <c r="F667" s="737"/>
      <c r="G667" s="737"/>
      <c r="H667" s="737"/>
      <c r="I667" s="737"/>
      <c r="J667" s="14"/>
      <c r="K667" s="14"/>
      <c r="L667" s="14"/>
      <c r="M667" s="14"/>
      <c r="N667" s="14"/>
      <c r="O667" s="14"/>
      <c r="P667" s="14"/>
    </row>
    <row r="668" spans="2:16" x14ac:dyDescent="0.3">
      <c r="B668" s="7"/>
      <c r="C668" s="735" t="s">
        <v>354</v>
      </c>
      <c r="D668" s="736"/>
      <c r="E668" s="736"/>
      <c r="F668" s="736"/>
      <c r="G668" s="736"/>
      <c r="H668" s="736"/>
      <c r="I668" s="736"/>
      <c r="J668" s="735" t="s">
        <v>355</v>
      </c>
      <c r="K668" s="736"/>
      <c r="L668" s="736"/>
      <c r="M668" s="736"/>
      <c r="N668" s="736"/>
      <c r="O668" s="736"/>
      <c r="P668" s="736"/>
    </row>
    <row r="669" spans="2:16" x14ac:dyDescent="0.3">
      <c r="B669" s="261"/>
      <c r="C669" s="432">
        <v>2014</v>
      </c>
      <c r="D669" s="433">
        <v>2015</v>
      </c>
      <c r="E669" s="433">
        <v>2016</v>
      </c>
      <c r="F669" s="433">
        <v>2017</v>
      </c>
      <c r="G669" s="433">
        <v>2018</v>
      </c>
      <c r="H669" s="433">
        <v>2019</v>
      </c>
      <c r="I669" s="433">
        <v>2020</v>
      </c>
      <c r="J669" s="384">
        <v>2014</v>
      </c>
      <c r="K669" s="385">
        <v>2015</v>
      </c>
      <c r="L669" s="385">
        <v>2016</v>
      </c>
      <c r="M669" s="385">
        <v>2017</v>
      </c>
      <c r="N669" s="385">
        <v>2018</v>
      </c>
      <c r="O669" s="385">
        <v>2019</v>
      </c>
      <c r="P669" s="385">
        <v>2020</v>
      </c>
    </row>
    <row r="670" spans="2:16" x14ac:dyDescent="0.3">
      <c r="B670" s="32" t="s">
        <v>327</v>
      </c>
      <c r="C670" s="42" t="s">
        <v>12</v>
      </c>
      <c r="D670" s="43" t="s">
        <v>12</v>
      </c>
      <c r="E670" s="43" t="s">
        <v>12</v>
      </c>
      <c r="F670" s="43" t="s">
        <v>12</v>
      </c>
      <c r="G670" s="43" t="s">
        <v>12</v>
      </c>
      <c r="H670" s="43" t="s">
        <v>12</v>
      </c>
      <c r="I670" s="43" t="s">
        <v>12</v>
      </c>
      <c r="J670" s="42">
        <f t="shared" ref="J670:P676" si="331">IF(ISNUMBER(J400/(J6*1000)),J400/(J6*1000),"nav")</f>
        <v>14.345637024103867</v>
      </c>
      <c r="K670" s="43">
        <f t="shared" si="331"/>
        <v>15.813861046816182</v>
      </c>
      <c r="L670" s="43">
        <f t="shared" si="331"/>
        <v>18.418408465833554</v>
      </c>
      <c r="M670" s="43">
        <f t="shared" si="331"/>
        <v>19.203978829651465</v>
      </c>
      <c r="N670" s="43">
        <f t="shared" si="331"/>
        <v>20.481545180570851</v>
      </c>
      <c r="O670" s="43">
        <f t="shared" si="331"/>
        <v>23.131477666738647</v>
      </c>
      <c r="P670" s="498">
        <f t="shared" si="331"/>
        <v>18.947457566608634</v>
      </c>
    </row>
    <row r="671" spans="2:16" s="301" customFormat="1" x14ac:dyDescent="0.3">
      <c r="B671" s="31" t="s">
        <v>640</v>
      </c>
      <c r="C671" s="34" t="s">
        <v>10</v>
      </c>
      <c r="D671" s="35" t="s">
        <v>10</v>
      </c>
      <c r="E671" s="35" t="s">
        <v>10</v>
      </c>
      <c r="F671" s="35" t="s">
        <v>10</v>
      </c>
      <c r="G671" s="35" t="s">
        <v>10</v>
      </c>
      <c r="H671" s="35" t="s">
        <v>10</v>
      </c>
      <c r="I671" s="35" t="s">
        <v>10</v>
      </c>
      <c r="J671" s="34">
        <f t="shared" si="331"/>
        <v>2.4900032794053346</v>
      </c>
      <c r="K671" s="35">
        <f t="shared" si="331"/>
        <v>3.7810560770416854</v>
      </c>
      <c r="L671" s="35">
        <f t="shared" si="331"/>
        <v>7.1503828852950626</v>
      </c>
      <c r="M671" s="35">
        <f t="shared" si="331"/>
        <v>8.3594578121687508</v>
      </c>
      <c r="N671" s="35">
        <f t="shared" si="331"/>
        <v>8.3347503409210102</v>
      </c>
      <c r="O671" s="35">
        <f t="shared" si="331"/>
        <v>8.5850703275029847</v>
      </c>
      <c r="P671" s="499">
        <f t="shared" si="331"/>
        <v>6.2501553632418272</v>
      </c>
    </row>
    <row r="672" spans="2:16" x14ac:dyDescent="0.3">
      <c r="B672" s="31" t="s">
        <v>328</v>
      </c>
      <c r="C672" s="34" t="s">
        <v>12</v>
      </c>
      <c r="D672" s="35" t="s">
        <v>12</v>
      </c>
      <c r="E672" s="35" t="s">
        <v>12</v>
      </c>
      <c r="F672" s="35" t="s">
        <v>12</v>
      </c>
      <c r="G672" s="35" t="s">
        <v>12</v>
      </c>
      <c r="H672" s="35" t="s">
        <v>12</v>
      </c>
      <c r="I672" s="35" t="s">
        <v>12</v>
      </c>
      <c r="J672" s="34">
        <f t="shared" si="331"/>
        <v>0.38407436218603525</v>
      </c>
      <c r="K672" s="35">
        <f t="shared" si="331"/>
        <v>0.40979661514099608</v>
      </c>
      <c r="L672" s="35">
        <f t="shared" si="331"/>
        <v>0.44636969082039679</v>
      </c>
      <c r="M672" s="35">
        <f t="shared" si="331"/>
        <v>0.53354480178993213</v>
      </c>
      <c r="N672" s="35">
        <f t="shared" si="331"/>
        <v>0.70278275121448597</v>
      </c>
      <c r="O672" s="35">
        <f t="shared" si="331"/>
        <v>1.0293294933067021</v>
      </c>
      <c r="P672" s="499">
        <f t="shared" si="331"/>
        <v>0.71481363241117069</v>
      </c>
    </row>
    <row r="673" spans="2:17" x14ac:dyDescent="0.3">
      <c r="B673" s="31" t="s">
        <v>329</v>
      </c>
      <c r="C673" s="34" t="s">
        <v>10</v>
      </c>
      <c r="D673" s="35" t="s">
        <v>10</v>
      </c>
      <c r="E673" s="35" t="s">
        <v>10</v>
      </c>
      <c r="F673" s="35" t="s">
        <v>10</v>
      </c>
      <c r="G673" s="35" t="s">
        <v>10</v>
      </c>
      <c r="H673" s="35" t="s">
        <v>10</v>
      </c>
      <c r="I673" s="35" t="s">
        <v>10</v>
      </c>
      <c r="J673" s="34">
        <f t="shared" si="331"/>
        <v>26.544987830284924</v>
      </c>
      <c r="K673" s="35">
        <f t="shared" si="331"/>
        <v>27.58037704190923</v>
      </c>
      <c r="L673" s="35">
        <f t="shared" si="331"/>
        <v>29.107730447865169</v>
      </c>
      <c r="M673" s="35">
        <f t="shared" si="331"/>
        <v>31.472251842620956</v>
      </c>
      <c r="N673" s="35">
        <f t="shared" si="331"/>
        <v>36.218199927192465</v>
      </c>
      <c r="O673" s="35">
        <f t="shared" si="331"/>
        <v>47.761565936245859</v>
      </c>
      <c r="P673" s="499">
        <f t="shared" si="331"/>
        <v>47.722100901070462</v>
      </c>
    </row>
    <row r="674" spans="2:17" x14ac:dyDescent="0.3">
      <c r="B674" s="31" t="s">
        <v>330</v>
      </c>
      <c r="C674" s="34" t="s">
        <v>12</v>
      </c>
      <c r="D674" s="35" t="s">
        <v>12</v>
      </c>
      <c r="E674" s="35" t="s">
        <v>12</v>
      </c>
      <c r="F674" s="35" t="s">
        <v>12</v>
      </c>
      <c r="G674" s="35" t="s">
        <v>12</v>
      </c>
      <c r="H674" s="35" t="s">
        <v>12</v>
      </c>
      <c r="I674" s="35" t="s">
        <v>12</v>
      </c>
      <c r="J674" s="34">
        <f t="shared" si="331"/>
        <v>10.959919083034002</v>
      </c>
      <c r="K674" s="35">
        <f t="shared" si="331"/>
        <v>13.569589174991876</v>
      </c>
      <c r="L674" s="35">
        <f t="shared" si="331"/>
        <v>16.564920292657948</v>
      </c>
      <c r="M674" s="35">
        <f t="shared" si="331"/>
        <v>19.206910324839438</v>
      </c>
      <c r="N674" s="35">
        <f t="shared" si="331"/>
        <v>21.659452931660322</v>
      </c>
      <c r="O674" s="35">
        <f t="shared" si="331"/>
        <v>23.468401048064774</v>
      </c>
      <c r="P674" s="499">
        <f t="shared" si="331"/>
        <v>26.861888262649735</v>
      </c>
    </row>
    <row r="675" spans="2:17" x14ac:dyDescent="0.3">
      <c r="B675" s="31" t="s">
        <v>331</v>
      </c>
      <c r="C675" s="34" t="s">
        <v>10</v>
      </c>
      <c r="D675" s="35" t="s">
        <v>10</v>
      </c>
      <c r="E675" s="35" t="s">
        <v>10</v>
      </c>
      <c r="F675" s="35" t="s">
        <v>10</v>
      </c>
      <c r="G675" s="35" t="s">
        <v>10</v>
      </c>
      <c r="H675" s="35" t="s">
        <v>10</v>
      </c>
      <c r="I675" s="35" t="s">
        <v>10</v>
      </c>
      <c r="J675" s="34">
        <f t="shared" si="331"/>
        <v>3.7915888466372443</v>
      </c>
      <c r="K675" s="35">
        <f t="shared" si="331"/>
        <v>4.0859542391248089</v>
      </c>
      <c r="L675" s="35">
        <f t="shared" si="331"/>
        <v>4.8291629629027888</v>
      </c>
      <c r="M675" s="35">
        <f t="shared" si="331"/>
        <v>5.3085165063286945</v>
      </c>
      <c r="N675" s="35">
        <f t="shared" si="331"/>
        <v>5.9347029873436421</v>
      </c>
      <c r="O675" s="35">
        <f t="shared" si="331"/>
        <v>6.7736853372455785</v>
      </c>
      <c r="P675" s="499">
        <f t="shared" si="331"/>
        <v>5.4376466774757555</v>
      </c>
    </row>
    <row r="676" spans="2:17" x14ac:dyDescent="0.3">
      <c r="B676" s="31" t="s">
        <v>332</v>
      </c>
      <c r="C676" s="34" t="s">
        <v>10</v>
      </c>
      <c r="D676" s="35" t="s">
        <v>10</v>
      </c>
      <c r="E676" s="35" t="s">
        <v>10</v>
      </c>
      <c r="F676" s="35" t="s">
        <v>10</v>
      </c>
      <c r="G676" s="35" t="s">
        <v>10</v>
      </c>
      <c r="H676" s="35" t="s">
        <v>10</v>
      </c>
      <c r="I676" s="35" t="s">
        <v>10</v>
      </c>
      <c r="J676" s="34">
        <f t="shared" si="331"/>
        <v>18.747573651526391</v>
      </c>
      <c r="K676" s="35">
        <f t="shared" si="331"/>
        <v>20.539929105151725</v>
      </c>
      <c r="L676" s="35">
        <f t="shared" si="331"/>
        <v>24.513229259451016</v>
      </c>
      <c r="M676" s="35">
        <f t="shared" si="331"/>
        <v>26.790307936503449</v>
      </c>
      <c r="N676" s="35">
        <f t="shared" si="331"/>
        <v>28.334277797252671</v>
      </c>
      <c r="O676" s="35">
        <f t="shared" si="331"/>
        <v>34.918106253983161</v>
      </c>
      <c r="P676" s="499">
        <f t="shared" si="331"/>
        <v>24.852826383766256</v>
      </c>
    </row>
    <row r="677" spans="2:17" x14ac:dyDescent="0.3">
      <c r="B677" s="31" t="s">
        <v>477</v>
      </c>
      <c r="C677" s="34" t="s">
        <v>10</v>
      </c>
      <c r="D677" s="35" t="s">
        <v>12</v>
      </c>
      <c r="E677" s="35" t="s">
        <v>12</v>
      </c>
      <c r="F677" s="35" t="s">
        <v>12</v>
      </c>
      <c r="G677" s="35" t="s">
        <v>12</v>
      </c>
      <c r="H677" s="35" t="s">
        <v>12</v>
      </c>
      <c r="I677" s="35" t="s">
        <v>12</v>
      </c>
      <c r="J677" s="34" t="str">
        <f>IF(ISNUMBER(J407/(J13*1000)),J407/(J13*1000),"nav")</f>
        <v>nav</v>
      </c>
      <c r="K677" s="35">
        <f>IF(ISNUMBER(K407/(K13*1000)),K407/(K13*1000),"nav")</f>
        <v>11.087823899371068</v>
      </c>
      <c r="L677" s="35">
        <f>IF(ISNUMBER(L407/(L13*1000)),L407/(L13*1000),"nav")</f>
        <v>12.67493125</v>
      </c>
      <c r="M677" s="35">
        <f t="shared" ref="M677:P686" si="332">IF(ISNUMBER(M407/(M14*1000)),M407/(M14*1000),"nav")</f>
        <v>58.394065501108095</v>
      </c>
      <c r="N677" s="35">
        <f t="shared" si="332"/>
        <v>69.385939776590575</v>
      </c>
      <c r="O677" s="35">
        <f t="shared" si="332"/>
        <v>63.833420551855369</v>
      </c>
      <c r="P677" s="499">
        <f t="shared" si="332"/>
        <v>39.433607327383754</v>
      </c>
    </row>
    <row r="678" spans="2:17" s="301" customFormat="1" x14ac:dyDescent="0.3">
      <c r="B678" s="31" t="s">
        <v>727</v>
      </c>
      <c r="C678" s="34" t="s">
        <v>10</v>
      </c>
      <c r="D678" s="35" t="s">
        <v>12</v>
      </c>
      <c r="E678" s="35" t="s">
        <v>12</v>
      </c>
      <c r="F678" s="35" t="s">
        <v>12</v>
      </c>
      <c r="G678" s="35" t="s">
        <v>12</v>
      </c>
      <c r="H678" s="35" t="s">
        <v>12</v>
      </c>
      <c r="I678" s="35" t="s">
        <v>12</v>
      </c>
      <c r="J678" s="34" t="str">
        <f t="shared" ref="J678:L686" si="333">IF(ISNUMBER(J408/(J15*1000)),J408/(J15*1000),"nav")</f>
        <v>nav</v>
      </c>
      <c r="K678" s="35">
        <f t="shared" si="333"/>
        <v>8.1257331908825972</v>
      </c>
      <c r="L678" s="35">
        <f t="shared" si="333"/>
        <v>8.2144808463808161</v>
      </c>
      <c r="M678" s="35">
        <f t="shared" si="332"/>
        <v>9.3996824934551686</v>
      </c>
      <c r="N678" s="35">
        <f t="shared" si="332"/>
        <v>11.047687807282772</v>
      </c>
      <c r="O678" s="35">
        <f t="shared" si="332"/>
        <v>11.927482510120171</v>
      </c>
      <c r="P678" s="35">
        <f t="shared" si="332"/>
        <v>9.5347726522663958</v>
      </c>
      <c r="Q678" s="629"/>
    </row>
    <row r="679" spans="2:17" x14ac:dyDescent="0.3">
      <c r="B679" s="31" t="s">
        <v>333</v>
      </c>
      <c r="C679" s="34" t="s">
        <v>10</v>
      </c>
      <c r="D679" s="35" t="s">
        <v>10</v>
      </c>
      <c r="E679" s="35" t="s">
        <v>10</v>
      </c>
      <c r="F679" s="35" t="s">
        <v>10</v>
      </c>
      <c r="G679" s="35" t="s">
        <v>10</v>
      </c>
      <c r="H679" s="35" t="s">
        <v>10</v>
      </c>
      <c r="I679" s="35" t="s">
        <v>10</v>
      </c>
      <c r="J679" s="34" t="str">
        <f t="shared" si="333"/>
        <v>nav</v>
      </c>
      <c r="K679" s="35" t="str">
        <f t="shared" si="333"/>
        <v>nav</v>
      </c>
      <c r="L679" s="35" t="str">
        <f t="shared" si="333"/>
        <v>nav</v>
      </c>
      <c r="M679" s="35" t="str">
        <f t="shared" si="332"/>
        <v>nav</v>
      </c>
      <c r="N679" s="35" t="str">
        <f t="shared" si="332"/>
        <v>nav</v>
      </c>
      <c r="O679" s="35" t="str">
        <f t="shared" si="332"/>
        <v>nav</v>
      </c>
      <c r="P679" s="499" t="str">
        <f t="shared" si="332"/>
        <v>nav</v>
      </c>
    </row>
    <row r="680" spans="2:17" x14ac:dyDescent="0.3">
      <c r="B680" s="31" t="s">
        <v>334</v>
      </c>
      <c r="C680" s="34" t="s">
        <v>10</v>
      </c>
      <c r="D680" s="35" t="s">
        <v>10</v>
      </c>
      <c r="E680" s="35" t="s">
        <v>10</v>
      </c>
      <c r="F680" s="35" t="s">
        <v>10</v>
      </c>
      <c r="G680" s="35" t="s">
        <v>10</v>
      </c>
      <c r="H680" s="35" t="s">
        <v>10</v>
      </c>
      <c r="I680" s="35" t="s">
        <v>10</v>
      </c>
      <c r="J680" s="34">
        <f t="shared" si="333"/>
        <v>1.1665957578048515E-4</v>
      </c>
      <c r="K680" s="35">
        <f t="shared" si="333"/>
        <v>9.3335960187106162E-5</v>
      </c>
      <c r="L680" s="35">
        <f t="shared" si="333"/>
        <v>9.1990682152607233E-5</v>
      </c>
      <c r="M680" s="35">
        <f t="shared" si="332"/>
        <v>1.3986085274840252E-4</v>
      </c>
      <c r="N680" s="35">
        <f t="shared" si="332"/>
        <v>1.3494872132110272E-4</v>
      </c>
      <c r="O680" s="35">
        <f t="shared" si="332"/>
        <v>1.7899273344910443E-4</v>
      </c>
      <c r="P680" s="499">
        <f t="shared" si="332"/>
        <v>2.5210084532082739E-4</v>
      </c>
    </row>
    <row r="681" spans="2:17" x14ac:dyDescent="0.3">
      <c r="B681" s="31" t="s">
        <v>335</v>
      </c>
      <c r="C681" s="34" t="s">
        <v>10</v>
      </c>
      <c r="D681" s="35" t="s">
        <v>10</v>
      </c>
      <c r="E681" s="35" t="s">
        <v>10</v>
      </c>
      <c r="F681" s="35" t="s">
        <v>10</v>
      </c>
      <c r="G681" s="35" t="s">
        <v>10</v>
      </c>
      <c r="H681" s="35" t="s">
        <v>10</v>
      </c>
      <c r="I681" s="35" t="s">
        <v>10</v>
      </c>
      <c r="J681" s="34" t="str">
        <f t="shared" si="333"/>
        <v>nav</v>
      </c>
      <c r="K681" s="35" t="str">
        <f t="shared" si="333"/>
        <v>nav</v>
      </c>
      <c r="L681" s="35" t="str">
        <f t="shared" si="333"/>
        <v>nav</v>
      </c>
      <c r="M681" s="35" t="str">
        <f t="shared" si="332"/>
        <v>nav</v>
      </c>
      <c r="N681" s="35" t="str">
        <f t="shared" si="332"/>
        <v>nav</v>
      </c>
      <c r="O681" s="35" t="str">
        <f t="shared" si="332"/>
        <v>nav</v>
      </c>
      <c r="P681" s="499" t="str">
        <f t="shared" si="332"/>
        <v>nav</v>
      </c>
    </row>
    <row r="682" spans="2:17" x14ac:dyDescent="0.3">
      <c r="B682" s="31" t="s">
        <v>336</v>
      </c>
      <c r="C682" s="34" t="s">
        <v>12</v>
      </c>
      <c r="D682" s="35" t="s">
        <v>12</v>
      </c>
      <c r="E682" s="35" t="s">
        <v>12</v>
      </c>
      <c r="F682" s="35" t="s">
        <v>12</v>
      </c>
      <c r="G682" s="35" t="s">
        <v>12</v>
      </c>
      <c r="H682" s="35" t="s">
        <v>12</v>
      </c>
      <c r="I682" s="35" t="s">
        <v>12</v>
      </c>
      <c r="J682" s="34">
        <f t="shared" si="333"/>
        <v>6.2445835390846485</v>
      </c>
      <c r="K682" s="35">
        <f t="shared" si="333"/>
        <v>5.396909691962037</v>
      </c>
      <c r="L682" s="35">
        <f t="shared" si="333"/>
        <v>5.8142011651695427</v>
      </c>
      <c r="M682" s="35">
        <f t="shared" si="332"/>
        <v>6.4208017808547844</v>
      </c>
      <c r="N682" s="35">
        <f t="shared" si="332"/>
        <v>7.4092736605367593</v>
      </c>
      <c r="O682" s="35">
        <f t="shared" si="332"/>
        <v>7.8650667205053812</v>
      </c>
      <c r="P682" s="499" t="str">
        <f t="shared" si="332"/>
        <v>nav</v>
      </c>
    </row>
    <row r="683" spans="2:17" x14ac:dyDescent="0.3">
      <c r="B683" s="31" t="s">
        <v>337</v>
      </c>
      <c r="C683" s="34" t="s">
        <v>12</v>
      </c>
      <c r="D683" s="35" t="s">
        <v>12</v>
      </c>
      <c r="E683" s="35" t="s">
        <v>12</v>
      </c>
      <c r="F683" s="35" t="s">
        <v>12</v>
      </c>
      <c r="G683" s="35" t="s">
        <v>12</v>
      </c>
      <c r="H683" s="35" t="s">
        <v>12</v>
      </c>
      <c r="I683" s="35" t="s">
        <v>12</v>
      </c>
      <c r="J683" s="34">
        <f t="shared" si="333"/>
        <v>8.0365512137741533</v>
      </c>
      <c r="K683" s="35">
        <f t="shared" si="333"/>
        <v>9.5301252795147366</v>
      </c>
      <c r="L683" s="35">
        <f t="shared" si="333"/>
        <v>10.882928676189534</v>
      </c>
      <c r="M683" s="35">
        <f t="shared" si="332"/>
        <v>12.310259236215302</v>
      </c>
      <c r="N683" s="35">
        <f t="shared" si="332"/>
        <v>12.712229845144464</v>
      </c>
      <c r="O683" s="35">
        <f t="shared" si="332"/>
        <v>13.559988876360041</v>
      </c>
      <c r="P683" s="499">
        <f t="shared" si="332"/>
        <v>13.540141888110224</v>
      </c>
    </row>
    <row r="684" spans="2:17" x14ac:dyDescent="0.3">
      <c r="B684" s="31" t="s">
        <v>338</v>
      </c>
      <c r="C684" s="34" t="s">
        <v>12</v>
      </c>
      <c r="D684" s="35" t="s">
        <v>12</v>
      </c>
      <c r="E684" s="35" t="s">
        <v>12</v>
      </c>
      <c r="F684" s="35" t="s">
        <v>12</v>
      </c>
      <c r="G684" s="35" t="s">
        <v>12</v>
      </c>
      <c r="H684" s="35" t="s">
        <v>12</v>
      </c>
      <c r="I684" s="35" t="s">
        <v>12</v>
      </c>
      <c r="J684" s="34">
        <f t="shared" si="333"/>
        <v>3.4064965739514554</v>
      </c>
      <c r="K684" s="35">
        <f t="shared" si="333"/>
        <v>3.0140794035685587</v>
      </c>
      <c r="L684" s="35">
        <f t="shared" si="333"/>
        <v>3.2698987940248623</v>
      </c>
      <c r="M684" s="35">
        <f t="shared" si="332"/>
        <v>3.5297357673945435</v>
      </c>
      <c r="N684" s="35">
        <f t="shared" si="332"/>
        <v>4.4244411194525783</v>
      </c>
      <c r="O684" s="35">
        <f t="shared" si="332"/>
        <v>4.8188005197172048</v>
      </c>
      <c r="P684" s="499">
        <f t="shared" si="332"/>
        <v>3.5514232698005501</v>
      </c>
    </row>
    <row r="685" spans="2:17" x14ac:dyDescent="0.3">
      <c r="B685" s="31" t="s">
        <v>339</v>
      </c>
      <c r="C685" s="34" t="s">
        <v>10</v>
      </c>
      <c r="D685" s="35" t="s">
        <v>10</v>
      </c>
      <c r="E685" s="35" t="s">
        <v>10</v>
      </c>
      <c r="F685" s="35" t="s">
        <v>10</v>
      </c>
      <c r="G685" s="35" t="s">
        <v>10</v>
      </c>
      <c r="H685" s="35" t="s">
        <v>10</v>
      </c>
      <c r="I685" s="35" t="s">
        <v>10</v>
      </c>
      <c r="J685" s="34">
        <f t="shared" si="333"/>
        <v>3.690896965438796</v>
      </c>
      <c r="K685" s="35">
        <f t="shared" si="333"/>
        <v>4.1339042374105279</v>
      </c>
      <c r="L685" s="35">
        <f t="shared" si="333"/>
        <v>4.929307646808966</v>
      </c>
      <c r="M685" s="35">
        <f t="shared" si="332"/>
        <v>5.2756122679249415</v>
      </c>
      <c r="N685" s="35">
        <f t="shared" si="332"/>
        <v>6.0959498583802629</v>
      </c>
      <c r="O685" s="35">
        <f t="shared" si="332"/>
        <v>6.9001913187391146</v>
      </c>
      <c r="P685" s="499">
        <f t="shared" si="332"/>
        <v>4.4664057709826341</v>
      </c>
    </row>
    <row r="686" spans="2:17" x14ac:dyDescent="0.3">
      <c r="B686" s="33" t="s">
        <v>340</v>
      </c>
      <c r="C686" s="36" t="s">
        <v>12</v>
      </c>
      <c r="D686" s="37" t="s">
        <v>12</v>
      </c>
      <c r="E686" s="37" t="s">
        <v>12</v>
      </c>
      <c r="F686" s="37" t="s">
        <v>12</v>
      </c>
      <c r="G686" s="37" t="s">
        <v>12</v>
      </c>
      <c r="H686" s="37" t="s">
        <v>12</v>
      </c>
      <c r="I686" s="37" t="s">
        <v>12</v>
      </c>
      <c r="J686" s="36">
        <f t="shared" si="333"/>
        <v>10.081379990084313</v>
      </c>
      <c r="K686" s="37">
        <f t="shared" si="333"/>
        <v>11.037681146534664</v>
      </c>
      <c r="L686" s="37">
        <f t="shared" si="333"/>
        <v>12.373639757883735</v>
      </c>
      <c r="M686" s="37">
        <f t="shared" si="332"/>
        <v>12.910168041025097</v>
      </c>
      <c r="N686" s="37">
        <f t="shared" si="332"/>
        <v>13.476612960778933</v>
      </c>
      <c r="O686" s="37">
        <f t="shared" si="332"/>
        <v>14.13502567843488</v>
      </c>
      <c r="P686" s="500">
        <f t="shared" si="332"/>
        <v>12.592495930051767</v>
      </c>
    </row>
    <row r="687" spans="2:17" x14ac:dyDescent="0.3">
      <c r="B687" s="261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2:17" x14ac:dyDescent="0.3">
      <c r="B688" s="722" t="s">
        <v>363</v>
      </c>
      <c r="C688" s="722"/>
      <c r="D688" s="722"/>
      <c r="E688" s="722"/>
      <c r="F688" s="722"/>
      <c r="G688" s="722"/>
      <c r="H688" s="722"/>
      <c r="I688" s="722"/>
      <c r="J688" s="722"/>
      <c r="K688" s="722"/>
      <c r="L688" s="722"/>
      <c r="M688" s="722"/>
      <c r="N688" s="722"/>
      <c r="O688" s="722"/>
      <c r="P688" s="722"/>
    </row>
    <row r="689" spans="2:17" x14ac:dyDescent="0.3">
      <c r="B689" s="709" t="s">
        <v>364</v>
      </c>
      <c r="C689" s="709"/>
      <c r="D689" s="709"/>
      <c r="E689" s="709"/>
      <c r="F689" s="709"/>
      <c r="G689" s="709"/>
      <c r="H689" s="709"/>
      <c r="I689" s="709"/>
      <c r="J689" s="709"/>
      <c r="K689" s="709"/>
      <c r="L689" s="709"/>
      <c r="M689" s="709"/>
      <c r="N689" s="709"/>
      <c r="O689" s="709"/>
      <c r="P689" s="709"/>
    </row>
    <row r="690" spans="2:17" x14ac:dyDescent="0.3">
      <c r="B690" s="734" t="s">
        <v>324</v>
      </c>
      <c r="C690" s="734"/>
      <c r="D690" s="734"/>
      <c r="E690" s="734"/>
      <c r="F690" s="734"/>
      <c r="G690" s="734"/>
      <c r="H690" s="734"/>
      <c r="I690" s="734"/>
      <c r="J690" s="734"/>
      <c r="K690" s="734"/>
      <c r="L690" s="734"/>
      <c r="M690" s="734"/>
      <c r="N690" s="734"/>
      <c r="O690" s="734"/>
      <c r="P690" s="734"/>
    </row>
    <row r="691" spans="2:17" x14ac:dyDescent="0.3">
      <c r="B691" s="40"/>
      <c r="C691" s="369" t="s">
        <v>642</v>
      </c>
      <c r="D691" s="497"/>
      <c r="E691" s="497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2:17" x14ac:dyDescent="0.3">
      <c r="B692" s="7"/>
      <c r="C692" s="717" t="s">
        <v>577</v>
      </c>
      <c r="D692" s="718"/>
      <c r="E692" s="718"/>
      <c r="F692" s="718"/>
      <c r="G692" s="718"/>
      <c r="H692" s="718"/>
      <c r="I692" s="718"/>
      <c r="J692" s="717" t="s">
        <v>365</v>
      </c>
      <c r="K692" s="718"/>
      <c r="L692" s="718"/>
      <c r="M692" s="718"/>
      <c r="N692" s="718"/>
      <c r="O692" s="718"/>
      <c r="P692" s="718"/>
    </row>
    <row r="693" spans="2:17" x14ac:dyDescent="0.3">
      <c r="B693" s="261"/>
      <c r="C693" s="431">
        <v>2014</v>
      </c>
      <c r="D693" s="416">
        <v>2015</v>
      </c>
      <c r="E693" s="416">
        <v>2016</v>
      </c>
      <c r="F693" s="416">
        <v>2017</v>
      </c>
      <c r="G693" s="416">
        <v>2018</v>
      </c>
      <c r="H693" s="416">
        <v>2019</v>
      </c>
      <c r="I693" s="416">
        <v>2020</v>
      </c>
      <c r="J693" s="384">
        <v>2014</v>
      </c>
      <c r="K693" s="385">
        <v>2015</v>
      </c>
      <c r="L693" s="385">
        <v>2016</v>
      </c>
      <c r="M693" s="385">
        <v>2017</v>
      </c>
      <c r="N693" s="385">
        <v>2018</v>
      </c>
      <c r="O693" s="385">
        <v>2019</v>
      </c>
      <c r="P693" s="385">
        <v>2020</v>
      </c>
    </row>
    <row r="694" spans="2:17" x14ac:dyDescent="0.3">
      <c r="B694" s="32" t="s">
        <v>327</v>
      </c>
      <c r="C694" s="42">
        <f>[1]ARG!C240/1000</f>
        <v>1262.3919424320743</v>
      </c>
      <c r="D694" s="43">
        <f>[1]ARG!D240/1000</f>
        <v>1054.8347075621984</v>
      </c>
      <c r="E694" s="43">
        <f>[1]ARG!E240/1000</f>
        <v>1228.4421299692774</v>
      </c>
      <c r="F694" s="43">
        <f>[1]ARG!F240/1000</f>
        <v>1365.6888631167647</v>
      </c>
      <c r="G694" s="43">
        <f>[1]ARG!G240/1000</f>
        <v>965.80784660794438</v>
      </c>
      <c r="H694" s="43">
        <f>[1]ARG!H240/1000</f>
        <v>951.18003304309195</v>
      </c>
      <c r="I694" s="498">
        <f>[1]ARG!I240/1000</f>
        <v>965.86154510120309</v>
      </c>
      <c r="J694" s="42">
        <v>-5.1228030918388399</v>
      </c>
      <c r="K694" s="43">
        <f t="shared" ref="K694:O694" si="334">IF(ISNUMBER((D694/C694-1)*100),(D694/C694-1)*100,"nav")</f>
        <v>-16.441584257105145</v>
      </c>
      <c r="L694" s="43">
        <f t="shared" si="334"/>
        <v>16.458258451534903</v>
      </c>
      <c r="M694" s="43">
        <f t="shared" si="334"/>
        <v>11.17242154100655</v>
      </c>
      <c r="N694" s="43">
        <f t="shared" si="334"/>
        <v>-29.280535801999207</v>
      </c>
      <c r="O694" s="43">
        <f t="shared" si="334"/>
        <v>-1.5145676871675229</v>
      </c>
      <c r="P694" s="498">
        <f>IF(ISNUMBER((I694/H694-1)*100),(I694/H694-1)*100,"nav")</f>
        <v>1.5435050724457389</v>
      </c>
    </row>
    <row r="695" spans="2:17" s="301" customFormat="1" x14ac:dyDescent="0.3">
      <c r="B695" s="31" t="s">
        <v>640</v>
      </c>
      <c r="C695" s="34">
        <f>[1]BA!C229/1000</f>
        <v>27.787945000000001</v>
      </c>
      <c r="D695" s="35">
        <f>[1]BA!D229/1000</f>
        <v>23.863637999999998</v>
      </c>
      <c r="E695" s="35">
        <f>[1]BA!E229/1000</f>
        <v>25.455102</v>
      </c>
      <c r="F695" s="35">
        <f>[1]BA!F229/1000</f>
        <v>32.283435000000004</v>
      </c>
      <c r="G695" s="35">
        <f>[1]BA!G229/1000</f>
        <v>41.345508000000002</v>
      </c>
      <c r="H695" s="35">
        <f>[1]BA!H229/1000</f>
        <v>40.301893999999997</v>
      </c>
      <c r="I695" s="499">
        <f>[1]BA!I229/1000</f>
        <v>32.561628999999996</v>
      </c>
      <c r="J695" s="34"/>
      <c r="K695" s="35">
        <f t="shared" ref="K695:K702" si="335">IF(ISNUMBER((D695/C695-1)*100),(D695/C695-1)*100,"nav")</f>
        <v>-14.122336142525116</v>
      </c>
      <c r="L695" s="35">
        <f t="shared" ref="L695:L702" si="336">IF(ISNUMBER((E695/D695-1)*100),(E695/D695-1)*100,"nav")</f>
        <v>6.6689915426977331</v>
      </c>
      <c r="M695" s="35">
        <f t="shared" ref="M695:M702" si="337">IF(ISNUMBER((F695/E695-1)*100),(F695/E695-1)*100,"nav")</f>
        <v>26.825007418944956</v>
      </c>
      <c r="N695" s="35">
        <f t="shared" ref="N695:N702" si="338">IF(ISNUMBER((G695/F695-1)*100),(G695/F695-1)*100,"nav")</f>
        <v>28.070349391259008</v>
      </c>
      <c r="O695" s="35">
        <f t="shared" ref="O695:O702" si="339">IF(ISNUMBER((H695/G695-1)*100),(H695/G695-1)*100,"nav")</f>
        <v>-2.5241291024892143</v>
      </c>
      <c r="P695" s="499">
        <f t="shared" ref="P695:P702" si="340">IF(ISNUMBER((I695/H695-1)*100),(I695/H695-1)*100,"nav")</f>
        <v>-19.205710282499378</v>
      </c>
    </row>
    <row r="696" spans="2:17" x14ac:dyDescent="0.3">
      <c r="B696" s="31" t="s">
        <v>328</v>
      </c>
      <c r="C696" s="34">
        <f>[1]BO!C227/1000</f>
        <v>36.30285416616077</v>
      </c>
      <c r="D696" s="35">
        <f>[1]BO!D227/1000</f>
        <v>34.34492304605179</v>
      </c>
      <c r="E696" s="35">
        <f>[1]BO!E227/1000</f>
        <v>32.791885695355617</v>
      </c>
      <c r="F696" s="35">
        <f>[1]BO!F227/1000</f>
        <v>35.185690256361049</v>
      </c>
      <c r="G696" s="35">
        <f>[1]BO!G227/1000</f>
        <v>31.256170979038565</v>
      </c>
      <c r="H696" s="35">
        <f>[1]BO!H227/1000</f>
        <v>33.016918798260974</v>
      </c>
      <c r="I696" s="499">
        <f>[1]BO!I227/1000</f>
        <v>21.081578207742197</v>
      </c>
      <c r="J696" s="34">
        <v>18.891712414095974</v>
      </c>
      <c r="K696" s="35">
        <f t="shared" si="335"/>
        <v>-5.3933255802626086</v>
      </c>
      <c r="L696" s="35">
        <f t="shared" si="336"/>
        <v>-4.5218833322577705</v>
      </c>
      <c r="M696" s="35">
        <f t="shared" si="337"/>
        <v>7.2999905624349992</v>
      </c>
      <c r="N696" s="35">
        <f t="shared" si="338"/>
        <v>-11.167947107736742</v>
      </c>
      <c r="O696" s="35">
        <f t="shared" si="339"/>
        <v>5.6332806101016875</v>
      </c>
      <c r="P696" s="499">
        <f t="shared" si="340"/>
        <v>-36.149165412574533</v>
      </c>
    </row>
    <row r="697" spans="2:17" x14ac:dyDescent="0.3">
      <c r="B697" s="31" t="s">
        <v>329</v>
      </c>
      <c r="C697" s="34">
        <f>[1]BR!C235/1000</f>
        <v>18062.464754491422</v>
      </c>
      <c r="D697" s="35">
        <f>[1]BR!D235/1000</f>
        <v>13210.382035705432</v>
      </c>
      <c r="E697" s="35">
        <f>[1]BR!E235/1000</f>
        <v>13156.321197331554</v>
      </c>
      <c r="F697" s="35">
        <f>[1]BR!F235/1000</f>
        <v>15607.584975852096</v>
      </c>
      <c r="G697" s="35">
        <f>[1]BR!G235/1000</f>
        <v>14940.513537851319</v>
      </c>
      <c r="H697" s="35">
        <f>[1]BR!H235/1000</f>
        <v>15486.707297275338</v>
      </c>
      <c r="I697" s="499">
        <f>[1]BR!I235/1000</f>
        <v>13063.36203203834</v>
      </c>
      <c r="J697" s="34">
        <v>-4.7368160794036216</v>
      </c>
      <c r="K697" s="35">
        <f t="shared" si="335"/>
        <v>-26.862794113297682</v>
      </c>
      <c r="L697" s="35">
        <f t="shared" si="336"/>
        <v>-0.40922993920812223</v>
      </c>
      <c r="M697" s="35">
        <f t="shared" si="337"/>
        <v>18.631832879070508</v>
      </c>
      <c r="N697" s="35">
        <f t="shared" si="338"/>
        <v>-4.2740208625028364</v>
      </c>
      <c r="O697" s="35">
        <f t="shared" si="339"/>
        <v>3.6557897293172381</v>
      </c>
      <c r="P697" s="499">
        <f t="shared" si="340"/>
        <v>-15.64790512740788</v>
      </c>
    </row>
    <row r="698" spans="2:17" x14ac:dyDescent="0.3">
      <c r="B698" s="31" t="s">
        <v>330</v>
      </c>
      <c r="C698" s="34">
        <f>[1]CL!C232/1000</f>
        <v>662.53699829833158</v>
      </c>
      <c r="D698" s="35">
        <f>[1]CL!D232/1000</f>
        <v>734.14580790224522</v>
      </c>
      <c r="E698" s="35">
        <f>[1]CL!E232/1000</f>
        <v>667.93919029029928</v>
      </c>
      <c r="F698" s="35">
        <f>[1]CL!F232/1000</f>
        <v>701.64245372275025</v>
      </c>
      <c r="G698" s="35">
        <f>[1]CL!G232/1000</f>
        <v>732.9493402279262</v>
      </c>
      <c r="H698" s="35">
        <f>[1]CL!H232/1000</f>
        <v>653.2326195601546</v>
      </c>
      <c r="I698" s="499">
        <f>[1]CL!I232/1000</f>
        <v>437.56689258312025</v>
      </c>
      <c r="J698" s="34">
        <v>-13.73478880059387</v>
      </c>
      <c r="K698" s="35">
        <f t="shared" si="335"/>
        <v>10.808273317238836</v>
      </c>
      <c r="L698" s="35">
        <f t="shared" si="336"/>
        <v>-9.0181837040145041</v>
      </c>
      <c r="M698" s="35">
        <f t="shared" si="337"/>
        <v>5.04585805450386</v>
      </c>
      <c r="N698" s="35">
        <f t="shared" si="338"/>
        <v>4.4619430222713863</v>
      </c>
      <c r="O698" s="35">
        <f t="shared" si="339"/>
        <v>-10.876156958266991</v>
      </c>
      <c r="P698" s="499">
        <f t="shared" si="340"/>
        <v>-33.01514966020067</v>
      </c>
    </row>
    <row r="699" spans="2:17" x14ac:dyDescent="0.3">
      <c r="B699" s="31" t="s">
        <v>331</v>
      </c>
      <c r="C699" s="34">
        <f>[1]CO!C229/1000</f>
        <v>569.11081511584553</v>
      </c>
      <c r="D699" s="35">
        <f>[1]CO!D229/1000</f>
        <v>447.18027549778441</v>
      </c>
      <c r="E699" s="35">
        <f>[1]CO!E229/1000</f>
        <v>413.79689593940304</v>
      </c>
      <c r="F699" s="35">
        <f>[1]CO!F229/1000</f>
        <v>440.45989119968976</v>
      </c>
      <c r="G699" s="35">
        <f>[1]CO!G229/1000</f>
        <v>474.59053225961543</v>
      </c>
      <c r="H699" s="35">
        <f>[1]CO!H229/1000</f>
        <v>471.85666308462913</v>
      </c>
      <c r="I699" s="499">
        <f>[1]CO!I229/1000</f>
        <v>460.54591937938596</v>
      </c>
      <c r="J699" s="34">
        <v>1.471517312727836</v>
      </c>
      <c r="K699" s="35">
        <f t="shared" si="335"/>
        <v>-21.424744773694293</v>
      </c>
      <c r="L699" s="35">
        <f t="shared" si="336"/>
        <v>-7.465306809702243</v>
      </c>
      <c r="M699" s="35">
        <f t="shared" si="337"/>
        <v>6.4434981320380169</v>
      </c>
      <c r="N699" s="35">
        <f t="shared" si="338"/>
        <v>7.7488647075136141</v>
      </c>
      <c r="O699" s="35">
        <f t="shared" si="339"/>
        <v>-0.57604798013348724</v>
      </c>
      <c r="P699" s="499">
        <f t="shared" si="340"/>
        <v>-2.3970719479306291</v>
      </c>
    </row>
    <row r="700" spans="2:17" x14ac:dyDescent="0.3">
      <c r="B700" s="31" t="s">
        <v>332</v>
      </c>
      <c r="C700" s="34">
        <f>[1]CR!C241/1000</f>
        <v>161.99268985654294</v>
      </c>
      <c r="D700" s="35">
        <f>[1]CR!D241/1000</f>
        <v>297.14554816182027</v>
      </c>
      <c r="E700" s="35">
        <f>[1]CR!E241/1000</f>
        <v>313.80821547403065</v>
      </c>
      <c r="F700" s="35">
        <f>[1]CR!F241/1000</f>
        <v>359.06695809550723</v>
      </c>
      <c r="G700" s="35">
        <f>[1]CR!G241/1000</f>
        <v>377.22284589005488</v>
      </c>
      <c r="H700" s="35">
        <f>[1]CR!H241/1000</f>
        <v>420.55654046800828</v>
      </c>
      <c r="I700" s="499">
        <f>[1]CR!I241/1000</f>
        <v>388.78098177307226</v>
      </c>
      <c r="J700" s="34">
        <v>6.1484233545371669</v>
      </c>
      <c r="K700" s="35">
        <f t="shared" si="335"/>
        <v>83.431455101440477</v>
      </c>
      <c r="L700" s="35">
        <f t="shared" si="336"/>
        <v>5.6075776383956333</v>
      </c>
      <c r="M700" s="35">
        <f t="shared" si="337"/>
        <v>14.422421208160507</v>
      </c>
      <c r="N700" s="35">
        <f t="shared" si="338"/>
        <v>5.0564072759149425</v>
      </c>
      <c r="O700" s="35">
        <f t="shared" si="339"/>
        <v>11.487558362407203</v>
      </c>
      <c r="P700" s="499">
        <f t="shared" si="340"/>
        <v>-7.5555973186328789</v>
      </c>
    </row>
    <row r="701" spans="2:17" x14ac:dyDescent="0.3">
      <c r="B701" s="31" t="s">
        <v>477</v>
      </c>
      <c r="C701" s="34" t="str">
        <f>[1]CW!$C$238</f>
        <v>nav</v>
      </c>
      <c r="D701" s="35">
        <f>[1]CW!D251/1000</f>
        <v>29.868385474860336</v>
      </c>
      <c r="E701" s="35">
        <f>[1]CW!E251/1000</f>
        <v>34.666014525139666</v>
      </c>
      <c r="F701" s="35">
        <f>[1]CW!F251/1000</f>
        <v>34.819723463687154</v>
      </c>
      <c r="G701" s="35">
        <f>[1]CW!G251/1000</f>
        <v>37.528358659217879</v>
      </c>
      <c r="H701" s="35">
        <f>[1]CW!H251/1000</f>
        <v>35.737544134078213</v>
      </c>
      <c r="I701" s="35">
        <f>[1]CW!I251/1000</f>
        <v>27.582111173184355</v>
      </c>
      <c r="J701" s="34" t="s">
        <v>10</v>
      </c>
      <c r="K701" s="35" t="str">
        <f t="shared" si="335"/>
        <v>nav</v>
      </c>
      <c r="L701" s="35">
        <f t="shared" si="336"/>
        <v>16.062565732980126</v>
      </c>
      <c r="M701" s="35">
        <f t="shared" si="337"/>
        <v>0.44339951001872713</v>
      </c>
      <c r="N701" s="35">
        <f t="shared" si="338"/>
        <v>7.779025581163812</v>
      </c>
      <c r="O701" s="35">
        <f t="shared" si="339"/>
        <v>-4.7718967445430689</v>
      </c>
      <c r="P701" s="499">
        <f t="shared" si="340"/>
        <v>-22.820350862098248</v>
      </c>
    </row>
    <row r="702" spans="2:17" s="301" customFormat="1" x14ac:dyDescent="0.3">
      <c r="B702" s="31" t="s">
        <v>727</v>
      </c>
      <c r="C702" s="34">
        <f>[1]EC!C233/1000</f>
        <v>48.461795494549996</v>
      </c>
      <c r="D702" s="35">
        <f>[1]EC!D233/1000</f>
        <v>60.442692200280007</v>
      </c>
      <c r="E702" s="35">
        <f>[1]EC!E233/1000</f>
        <v>62.170282793410003</v>
      </c>
      <c r="F702" s="35">
        <f>[1]EC!F233/1000</f>
        <v>65.388756580979987</v>
      </c>
      <c r="G702" s="35">
        <f>[1]EC!G233/1000</f>
        <v>69.537012739124577</v>
      </c>
      <c r="H702" s="35">
        <f>[1]EC!H233/1000</f>
        <v>71.924845646070011</v>
      </c>
      <c r="I702" s="35">
        <f>[1]EC!I233/1000</f>
        <v>64.370217448199995</v>
      </c>
      <c r="J702" s="34" t="s">
        <v>10</v>
      </c>
      <c r="K702" s="35">
        <f t="shared" si="335"/>
        <v>24.722354141990841</v>
      </c>
      <c r="L702" s="35">
        <f t="shared" si="336"/>
        <v>2.8582290600252191</v>
      </c>
      <c r="M702" s="35">
        <f t="shared" si="337"/>
        <v>5.1768685020540772</v>
      </c>
      <c r="N702" s="35">
        <f t="shared" si="338"/>
        <v>6.3439899686840384</v>
      </c>
      <c r="O702" s="35">
        <f t="shared" si="339"/>
        <v>3.4339020514206453</v>
      </c>
      <c r="P702" s="35">
        <f t="shared" si="340"/>
        <v>-10.503502829947053</v>
      </c>
      <c r="Q702" s="629"/>
    </row>
    <row r="703" spans="2:17" x14ac:dyDescent="0.3">
      <c r="B703" s="31" t="s">
        <v>333</v>
      </c>
      <c r="C703" s="34" t="s">
        <v>193</v>
      </c>
      <c r="D703" s="35">
        <f>[1]SV!D233/1000</f>
        <v>107.88727400000001</v>
      </c>
      <c r="E703" s="35">
        <f>[1]SV!E233/1000</f>
        <v>85.127198000000007</v>
      </c>
      <c r="F703" s="35">
        <f>[1]SV!F233/1000</f>
        <v>86.011923999999993</v>
      </c>
      <c r="G703" s="35">
        <f>[1]SV!G233/1000</f>
        <v>92.143079999999998</v>
      </c>
      <c r="H703" s="35">
        <f>[1]SV!H233/1000</f>
        <v>105.35146600000002</v>
      </c>
      <c r="I703" s="499">
        <f>[1]SV!I233/1000</f>
        <v>81.648465870264488</v>
      </c>
      <c r="J703" s="34" t="s">
        <v>10</v>
      </c>
      <c r="K703" s="35" t="str">
        <f t="shared" ref="K703:K710" si="341">IF(ISNUMBER((D703/C703-1)*100),(D703/C703-1)*100,"nav")</f>
        <v>nav</v>
      </c>
      <c r="L703" s="35">
        <f t="shared" ref="L703:L710" si="342">IF(ISNUMBER((E703/D703-1)*100),(E703/D703-1)*100,"nav")</f>
        <v>-21.096163760704524</v>
      </c>
      <c r="M703" s="35">
        <f t="shared" ref="M703:M710" si="343">IF(ISNUMBER((F703/E703-1)*100),(F703/E703-1)*100,"nav")</f>
        <v>1.039298861921889</v>
      </c>
      <c r="N703" s="35">
        <f t="shared" ref="N703:N710" si="344">IF(ISNUMBER((G703/F703-1)*100),(G703/F703-1)*100,"nav")</f>
        <v>7.1282628208619192</v>
      </c>
      <c r="O703" s="35">
        <f t="shared" ref="O703:O710" si="345">IF(ISNUMBER((H703/G703-1)*100),(H703/G703-1)*100,"nav")</f>
        <v>14.334647810774314</v>
      </c>
      <c r="P703" s="499">
        <f t="shared" ref="P703:P710" si="346">IF(ISNUMBER((I703/H703-1)*100),(I703/H703-1)*100,"nav")</f>
        <v>-22.498975125543595</v>
      </c>
    </row>
    <row r="704" spans="2:17" x14ac:dyDescent="0.3">
      <c r="B704" s="31" t="s">
        <v>334</v>
      </c>
      <c r="C704" s="34">
        <f>[1]GT!C239/1000</f>
        <v>75.02449319837271</v>
      </c>
      <c r="D704" s="35">
        <f>[1]GT!D239/1000</f>
        <v>71.880206225453136</v>
      </c>
      <c r="E704" s="35">
        <f>[1]GT!E239/1000</f>
        <v>53.990254244812192</v>
      </c>
      <c r="F704" s="35">
        <f>[1]GT!F239/1000</f>
        <v>43.875906816404125</v>
      </c>
      <c r="G704" s="35">
        <f>[1]GT!G239/1000</f>
        <v>43.476757746890662</v>
      </c>
      <c r="H704" s="35">
        <f>[1]GT!H239/1000</f>
        <v>41.356455727218531</v>
      </c>
      <c r="I704" s="499">
        <f>[1]GT!I239/1000</f>
        <v>33.590867879993709</v>
      </c>
      <c r="J704" s="34">
        <v>9.6610822977941577</v>
      </c>
      <c r="K704" s="35">
        <f t="shared" si="341"/>
        <v>-4.191013946079913</v>
      </c>
      <c r="L704" s="35">
        <f t="shared" si="342"/>
        <v>-24.888565183757116</v>
      </c>
      <c r="M704" s="35">
        <f t="shared" si="343"/>
        <v>-18.73365400826934</v>
      </c>
      <c r="N704" s="35">
        <f t="shared" si="344"/>
        <v>-0.90972266666459189</v>
      </c>
      <c r="O704" s="35">
        <f t="shared" si="345"/>
        <v>-4.8768632472916407</v>
      </c>
      <c r="P704" s="499">
        <f t="shared" si="346"/>
        <v>-18.77720832376345</v>
      </c>
    </row>
    <row r="705" spans="2:16" x14ac:dyDescent="0.3">
      <c r="B705" s="31" t="s">
        <v>335</v>
      </c>
      <c r="C705" s="34">
        <f>[1]HN!C237/1000</f>
        <v>17.895731374087774</v>
      </c>
      <c r="D705" s="35">
        <f>[1]HN!D237/1000</f>
        <v>16.274397983829736</v>
      </c>
      <c r="E705" s="35">
        <f>[1]HN!E237/1000</f>
        <v>15.961458161302216</v>
      </c>
      <c r="F705" s="35">
        <f>[1]HN!F237/1000</f>
        <v>16.495369511455536</v>
      </c>
      <c r="G705" s="35">
        <f>[1]HN!G237/1000</f>
        <v>17.11299222056336</v>
      </c>
      <c r="H705" s="35">
        <f>[1]HN!H237/1000</f>
        <v>17.880946132237099</v>
      </c>
      <c r="I705" s="499">
        <f>[1]HN!I237/1000</f>
        <v>14.246770525059471</v>
      </c>
      <c r="J705" s="34" t="s">
        <v>12</v>
      </c>
      <c r="K705" s="35">
        <f t="shared" si="341"/>
        <v>-9.0598889554503241</v>
      </c>
      <c r="L705" s="35">
        <f t="shared" si="342"/>
        <v>-1.922896458833423</v>
      </c>
      <c r="M705" s="35">
        <f t="shared" si="343"/>
        <v>3.3450036002836026</v>
      </c>
      <c r="N705" s="35">
        <f t="shared" si="344"/>
        <v>3.7442186953066114</v>
      </c>
      <c r="O705" s="35">
        <f t="shared" si="345"/>
        <v>4.4875490023944975</v>
      </c>
      <c r="P705" s="499">
        <f t="shared" si="346"/>
        <v>-20.324291456958566</v>
      </c>
    </row>
    <row r="706" spans="2:16" x14ac:dyDescent="0.3">
      <c r="B706" s="31" t="s">
        <v>336</v>
      </c>
      <c r="C706" s="34">
        <f>[1]JM!C234/1000</f>
        <v>26.501296425021618</v>
      </c>
      <c r="D706" s="35">
        <f>[1]JM!D234/1000</f>
        <v>24.831827112308144</v>
      </c>
      <c r="E706" s="35">
        <f>[1]JM!E234/1000</f>
        <v>24.193529925955538</v>
      </c>
      <c r="F706" s="35">
        <f>[1]JM!F234/1000</f>
        <v>26.147017797429559</v>
      </c>
      <c r="G706" s="35">
        <f>[1]JM!G234/1000</f>
        <v>28.767508935920439</v>
      </c>
      <c r="H706" s="35">
        <f>[1]JM!H234/1000</f>
        <v>30.670450692386154</v>
      </c>
      <c r="I706" s="499">
        <f>[1]JM!I234/1000</f>
        <v>26.604321950762184</v>
      </c>
      <c r="J706" s="34">
        <v>-13.265148766672425</v>
      </c>
      <c r="K706" s="35">
        <f t="shared" si="341"/>
        <v>-6.2995760129576865</v>
      </c>
      <c r="L706" s="35">
        <f t="shared" si="342"/>
        <v>-2.5704801481813977</v>
      </c>
      <c r="M706" s="35">
        <f t="shared" si="343"/>
        <v>8.0744226966990027</v>
      </c>
      <c r="N706" s="35">
        <f t="shared" si="344"/>
        <v>10.022141564260888</v>
      </c>
      <c r="O706" s="35">
        <f t="shared" si="345"/>
        <v>6.614899332105928</v>
      </c>
      <c r="P706" s="499">
        <f t="shared" si="346"/>
        <v>-13.257479592999177</v>
      </c>
    </row>
    <row r="707" spans="2:16" x14ac:dyDescent="0.3">
      <c r="B707" s="31" t="s">
        <v>337</v>
      </c>
      <c r="C707" s="34">
        <f>[1]RD!C250/1000</f>
        <v>125.17971582444903</v>
      </c>
      <c r="D707" s="35">
        <f>[1]RD!D250/1000</f>
        <v>125.32576792054506</v>
      </c>
      <c r="E707" s="35">
        <f>[1]RD!E250/1000</f>
        <v>130.45592991430016</v>
      </c>
      <c r="F707" s="35">
        <f>[1]RD!F250/1000</f>
        <v>133.74443261871122</v>
      </c>
      <c r="G707" s="35">
        <f>[1]RD!G250/1000</f>
        <v>118.95965252004974</v>
      </c>
      <c r="H707" s="35">
        <f>[1]RD!H250/1000</f>
        <v>124.68068417761997</v>
      </c>
      <c r="I707" s="499">
        <f>[1]RD!I250/1000</f>
        <v>116.51171597600687</v>
      </c>
      <c r="J707" s="34">
        <v>3.1490578839779881</v>
      </c>
      <c r="K707" s="35">
        <f t="shared" si="341"/>
        <v>0.11667393166225892</v>
      </c>
      <c r="L707" s="35">
        <f t="shared" si="342"/>
        <v>4.0934614476151099</v>
      </c>
      <c r="M707" s="35">
        <f t="shared" si="343"/>
        <v>2.5207767148426097</v>
      </c>
      <c r="N707" s="35">
        <f t="shared" si="344"/>
        <v>-11.054501341981871</v>
      </c>
      <c r="O707" s="35">
        <f t="shared" si="345"/>
        <v>4.8092202157416164</v>
      </c>
      <c r="P707" s="499">
        <f t="shared" si="346"/>
        <v>-6.5519115935998462</v>
      </c>
    </row>
    <row r="708" spans="2:16" x14ac:dyDescent="0.3">
      <c r="B708" s="31" t="s">
        <v>338</v>
      </c>
      <c r="C708" s="34">
        <f>[1]PY!C232/1000</f>
        <v>534.45275377592748</v>
      </c>
      <c r="D708" s="35">
        <f>[1]PY!D232/1000</f>
        <v>384.74066638866833</v>
      </c>
      <c r="E708" s="35">
        <f>[1]PY!E232/1000</f>
        <v>336.95622554187452</v>
      </c>
      <c r="F708" s="35">
        <f>[1]PY!F232/1000</f>
        <v>405.02636457035743</v>
      </c>
      <c r="G708" s="35">
        <f>[1]PY!G232/1000</f>
        <v>432.26378423660435</v>
      </c>
      <c r="H708" s="35">
        <f>[1]PY!H232/1000</f>
        <v>461.31685724691431</v>
      </c>
      <c r="I708" s="499">
        <f>[1]PY!I232/1000</f>
        <v>411.42040084398877</v>
      </c>
      <c r="J708" s="34">
        <v>-7.8332270675996458</v>
      </c>
      <c r="K708" s="35">
        <f t="shared" si="341"/>
        <v>-28.012221160717765</v>
      </c>
      <c r="L708" s="35">
        <f t="shared" si="342"/>
        <v>-12.419909050768641</v>
      </c>
      <c r="M708" s="35">
        <f t="shared" si="343"/>
        <v>20.2014783727519</v>
      </c>
      <c r="N708" s="35">
        <f t="shared" si="344"/>
        <v>6.7248510341147094</v>
      </c>
      <c r="O708" s="35">
        <f t="shared" si="345"/>
        <v>6.7211443729015885</v>
      </c>
      <c r="P708" s="499">
        <f t="shared" si="346"/>
        <v>-10.816092154252033</v>
      </c>
    </row>
    <row r="709" spans="2:16" x14ac:dyDescent="0.3">
      <c r="B709" s="31" t="s">
        <v>339</v>
      </c>
      <c r="C709" s="34">
        <f>[1]PE!C230/1000</f>
        <v>352.98190043748872</v>
      </c>
      <c r="D709" s="35">
        <f>[1]PE!D230/1000</f>
        <v>321.73413139848583</v>
      </c>
      <c r="E709" s="35">
        <f>[1]PE!E230/1000</f>
        <v>316.3448020271756</v>
      </c>
      <c r="F709" s="35">
        <f>[1]PE!F230/1000</f>
        <v>374.37860395377129</v>
      </c>
      <c r="G709" s="35">
        <f>[1]PE!G230/1000</f>
        <v>505.52208074488163</v>
      </c>
      <c r="H709" s="35">
        <f>[1]PE!H230/1000</f>
        <v>615.01013254158261</v>
      </c>
      <c r="I709" s="499">
        <f>[1]PE!I230/1000</f>
        <v>647.79422539535835</v>
      </c>
      <c r="J709" s="34">
        <v>-3.691558498378511</v>
      </c>
      <c r="K709" s="35">
        <f t="shared" si="341"/>
        <v>-8.8525131176057865</v>
      </c>
      <c r="L709" s="35">
        <f t="shared" si="342"/>
        <v>-1.6750878583768447</v>
      </c>
      <c r="M709" s="35">
        <f t="shared" si="343"/>
        <v>18.345110004876997</v>
      </c>
      <c r="N709" s="35">
        <f t="shared" si="344"/>
        <v>35.029639890239061</v>
      </c>
      <c r="O709" s="35">
        <f t="shared" si="345"/>
        <v>21.658411366595786</v>
      </c>
      <c r="P709" s="499">
        <f t="shared" si="346"/>
        <v>5.3306589792744719</v>
      </c>
    </row>
    <row r="710" spans="2:16" x14ac:dyDescent="0.3">
      <c r="B710" s="33" t="s">
        <v>340</v>
      </c>
      <c r="C710" s="36">
        <f>[1]TT!C241/1000</f>
        <v>82.91201688126354</v>
      </c>
      <c r="D710" s="37">
        <f>[1]TT!D241/1000</f>
        <v>83.559722464974342</v>
      </c>
      <c r="E710" s="37">
        <f>[1]TT!E241/1000</f>
        <v>71.59314068092921</v>
      </c>
      <c r="F710" s="37">
        <f>[1]TT!F241/1000</f>
        <v>69.41300950360116</v>
      </c>
      <c r="G710" s="37">
        <f>[1]TT!G241/1000</f>
        <v>72.031712881114842</v>
      </c>
      <c r="H710" s="37">
        <f>[1]TT!H241/1000</f>
        <v>71.3860571895123</v>
      </c>
      <c r="I710" s="500">
        <f>[1]TT!I241/1000</f>
        <v>64.811813000000001</v>
      </c>
      <c r="J710" s="36">
        <v>5.2798359337116185</v>
      </c>
      <c r="K710" s="37">
        <f t="shared" si="341"/>
        <v>0.78119627054589191</v>
      </c>
      <c r="L710" s="37">
        <f t="shared" si="342"/>
        <v>-14.320992735538528</v>
      </c>
      <c r="M710" s="37">
        <f t="shared" si="343"/>
        <v>-3.0451676747138223</v>
      </c>
      <c r="N710" s="37">
        <f t="shared" si="344"/>
        <v>3.7726405989900513</v>
      </c>
      <c r="O710" s="37">
        <f t="shared" si="345"/>
        <v>-0.89634921311418925</v>
      </c>
      <c r="P710" s="500">
        <f t="shared" si="346"/>
        <v>-9.2094233080548307</v>
      </c>
    </row>
    <row r="711" spans="2:16" x14ac:dyDescent="0.3">
      <c r="B711" s="261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2:16" x14ac:dyDescent="0.3">
      <c r="B712" s="722" t="s">
        <v>366</v>
      </c>
      <c r="C712" s="722"/>
      <c r="D712" s="722"/>
      <c r="E712" s="722"/>
      <c r="F712" s="722"/>
      <c r="G712" s="722"/>
      <c r="H712" s="722"/>
      <c r="I712" s="722"/>
      <c r="J712" s="722"/>
      <c r="K712" s="722"/>
      <c r="L712" s="722"/>
      <c r="M712" s="722"/>
      <c r="N712" s="722"/>
      <c r="O712" s="722"/>
      <c r="P712" s="722"/>
    </row>
    <row r="713" spans="2:16" x14ac:dyDescent="0.3">
      <c r="B713" s="12"/>
      <c r="C713" s="13"/>
      <c r="D713" s="13"/>
      <c r="E713" s="13"/>
      <c r="F713" s="13"/>
      <c r="G713" s="13"/>
      <c r="H713" s="13"/>
      <c r="I713" s="13"/>
      <c r="J713" s="14"/>
      <c r="K713" s="14"/>
      <c r="L713" s="14"/>
      <c r="M713" s="14"/>
      <c r="N713" s="14"/>
      <c r="O713" s="14"/>
      <c r="P713" s="14"/>
    </row>
    <row r="714" spans="2:16" x14ac:dyDescent="0.3">
      <c r="B714" s="7"/>
      <c r="C714" s="715" t="s">
        <v>578</v>
      </c>
      <c r="D714" s="716"/>
      <c r="E714" s="716"/>
      <c r="F714" s="716"/>
      <c r="G714" s="716"/>
      <c r="H714" s="716"/>
      <c r="I714" s="716"/>
      <c r="J714" s="715" t="s">
        <v>367</v>
      </c>
      <c r="K714" s="716"/>
      <c r="L714" s="716"/>
      <c r="M714" s="716"/>
      <c r="N714" s="716"/>
      <c r="O714" s="716"/>
      <c r="P714" s="716"/>
    </row>
    <row r="715" spans="2:16" x14ac:dyDescent="0.3">
      <c r="B715" s="261"/>
      <c r="C715" s="432">
        <v>2014</v>
      </c>
      <c r="D715" s="433">
        <v>2015</v>
      </c>
      <c r="E715" s="433">
        <v>2016</v>
      </c>
      <c r="F715" s="433">
        <v>2017</v>
      </c>
      <c r="G715" s="433">
        <v>2018</v>
      </c>
      <c r="H715" s="433">
        <v>2019</v>
      </c>
      <c r="I715" s="433">
        <v>2020</v>
      </c>
      <c r="J715" s="384">
        <v>2014</v>
      </c>
      <c r="K715" s="385">
        <v>2015</v>
      </c>
      <c r="L715" s="385">
        <v>2016</v>
      </c>
      <c r="M715" s="385">
        <v>2017</v>
      </c>
      <c r="N715" s="385">
        <v>2018</v>
      </c>
      <c r="O715" s="385">
        <v>2019</v>
      </c>
      <c r="P715" s="385">
        <v>2020</v>
      </c>
    </row>
    <row r="716" spans="2:16" x14ac:dyDescent="0.3">
      <c r="B716" s="32" t="s">
        <v>327</v>
      </c>
      <c r="C716" s="42">
        <f t="shared" ref="C716:H716" si="347">IF(ISNUMBER(C694/C288*1000),C694/C288*1000,"nav")</f>
        <v>911.5036007391617</v>
      </c>
      <c r="D716" s="43">
        <f t="shared" si="347"/>
        <v>681.5006094879742</v>
      </c>
      <c r="E716" s="43">
        <f t="shared" si="347"/>
        <v>676.77274119246272</v>
      </c>
      <c r="F716" s="43">
        <f t="shared" si="347"/>
        <v>681.30874563496559</v>
      </c>
      <c r="G716" s="43">
        <f t="shared" si="347"/>
        <v>421.2404713568888</v>
      </c>
      <c r="H716" s="43">
        <f t="shared" si="347"/>
        <v>347.26904451573455</v>
      </c>
      <c r="I716" s="43">
        <f>IF(ISNUMBER(I694/I288*1000),I694/I288*1000,"nav")</f>
        <v>302.94755999493498</v>
      </c>
      <c r="J716" s="42">
        <f t="shared" ref="J716:P722" si="348">IF(ISNUMBER(C694/J6),C694/J6,"nav")</f>
        <v>29.585346498835804</v>
      </c>
      <c r="K716" s="43">
        <f t="shared" si="348"/>
        <v>24.455984861951308</v>
      </c>
      <c r="L716" s="43">
        <f t="shared" si="348"/>
        <v>28.18150399577442</v>
      </c>
      <c r="M716" s="43">
        <f t="shared" si="348"/>
        <v>31.006804935926834</v>
      </c>
      <c r="N716" s="43">
        <f t="shared" si="348"/>
        <v>21.706228931564272</v>
      </c>
      <c r="O716" s="43">
        <f t="shared" si="348"/>
        <v>21.166161438785604</v>
      </c>
      <c r="P716" s="498">
        <f t="shared" si="348"/>
        <v>21.285266657143552</v>
      </c>
    </row>
    <row r="717" spans="2:16" s="301" customFormat="1" x14ac:dyDescent="0.3">
      <c r="B717" s="31" t="s">
        <v>640</v>
      </c>
      <c r="C717" s="34">
        <f t="shared" ref="C717:I717" si="349">IF(ISNUMBER(C695/C289*1000),C695/C289*1000,"nav")</f>
        <v>2189.0955129125223</v>
      </c>
      <c r="D717" s="35">
        <f t="shared" si="349"/>
        <v>1467.840374489502</v>
      </c>
      <c r="E717" s="35">
        <f t="shared" si="349"/>
        <v>1149.6678125962712</v>
      </c>
      <c r="F717" s="35">
        <f t="shared" si="349"/>
        <v>1420.7651247196072</v>
      </c>
      <c r="G717" s="35">
        <f t="shared" si="349"/>
        <v>1654.3454754277195</v>
      </c>
      <c r="H717" s="35">
        <f t="shared" si="349"/>
        <v>1520.7120491975147</v>
      </c>
      <c r="I717" s="35">
        <f t="shared" si="349"/>
        <v>1576.6274256501927</v>
      </c>
      <c r="J717" s="34">
        <f t="shared" si="348"/>
        <v>75.93994588981198</v>
      </c>
      <c r="K717" s="35">
        <f t="shared" si="348"/>
        <v>64.553894013579679</v>
      </c>
      <c r="L717" s="35">
        <f t="shared" si="348"/>
        <v>68.156533147691974</v>
      </c>
      <c r="M717" s="35">
        <f t="shared" si="348"/>
        <v>85.550760546957818</v>
      </c>
      <c r="N717" s="35">
        <f t="shared" si="348"/>
        <v>108.42732613028429</v>
      </c>
      <c r="O717" s="35">
        <f t="shared" si="348"/>
        <v>104.58788083251156</v>
      </c>
      <c r="P717" s="499">
        <f t="shared" si="348"/>
        <v>83.617855216866531</v>
      </c>
    </row>
    <row r="718" spans="2:16" x14ac:dyDescent="0.3">
      <c r="B718" s="31" t="s">
        <v>328</v>
      </c>
      <c r="C718" s="34">
        <f t="shared" ref="C718:I718" si="350">IF(ISNUMBER(C696/C290*1000),C696/C290*1000,"nav")</f>
        <v>2870.8388695699955</v>
      </c>
      <c r="D718" s="35">
        <f t="shared" si="350"/>
        <v>964.62475969203695</v>
      </c>
      <c r="E718" s="35">
        <f t="shared" si="350"/>
        <v>432.20032401107892</v>
      </c>
      <c r="F718" s="35">
        <f t="shared" si="350"/>
        <v>403.11584339478458</v>
      </c>
      <c r="G718" s="35">
        <f t="shared" si="350"/>
        <v>313.17444119039709</v>
      </c>
      <c r="H718" s="35">
        <f t="shared" si="350"/>
        <v>337.58176102985675</v>
      </c>
      <c r="I718" s="35">
        <f t="shared" si="350"/>
        <v>257.64965052028498</v>
      </c>
      <c r="J718" s="34">
        <f t="shared" si="348"/>
        <v>3.4961183769562645</v>
      </c>
      <c r="K718" s="35">
        <f t="shared" si="348"/>
        <v>3.2502861180779474</v>
      </c>
      <c r="L718" s="35">
        <f t="shared" si="348"/>
        <v>3.0495736330078143</v>
      </c>
      <c r="M718" s="35">
        <f t="shared" si="348"/>
        <v>3.2155294756073629</v>
      </c>
      <c r="N718" s="35">
        <f t="shared" si="348"/>
        <v>2.8069577829368977</v>
      </c>
      <c r="O718" s="35">
        <f t="shared" si="348"/>
        <v>2.9137369117362111</v>
      </c>
      <c r="P718" s="499">
        <f t="shared" si="348"/>
        <v>1.8053305852123489</v>
      </c>
    </row>
    <row r="719" spans="2:16" x14ac:dyDescent="0.3">
      <c r="B719" s="31" t="s">
        <v>329</v>
      </c>
      <c r="C719" s="34">
        <f t="shared" ref="C719:I719" si="351">IF(ISNUMBER(C697/C291*1000),C697/C291*1000,"nav")</f>
        <v>651.95994049681394</v>
      </c>
      <c r="D719" s="35">
        <f t="shared" si="351"/>
        <v>465.67590993211462</v>
      </c>
      <c r="E719" s="35">
        <f t="shared" si="351"/>
        <v>453.9528145387813</v>
      </c>
      <c r="F719" s="35">
        <f t="shared" si="351"/>
        <v>502.39884557776259</v>
      </c>
      <c r="G719" s="35">
        <f t="shared" si="351"/>
        <v>431.57038069675332</v>
      </c>
      <c r="H719" s="35">
        <f t="shared" si="351"/>
        <v>374.4487339627612</v>
      </c>
      <c r="I719" s="35">
        <f t="shared" si="351"/>
        <v>291.45067223729529</v>
      </c>
      <c r="J719" s="34">
        <f t="shared" si="348"/>
        <v>89.543351881785142</v>
      </c>
      <c r="K719" s="35">
        <f t="shared" si="348"/>
        <v>64.923640215550634</v>
      </c>
      <c r="L719" s="35">
        <f t="shared" si="348"/>
        <v>64.12819295600562</v>
      </c>
      <c r="M719" s="35">
        <f t="shared" si="348"/>
        <v>75.470150734368787</v>
      </c>
      <c r="N719" s="35">
        <f t="shared" si="348"/>
        <v>71.658892077702234</v>
      </c>
      <c r="O719" s="35">
        <f t="shared" si="348"/>
        <v>73.694595142690332</v>
      </c>
      <c r="P719" s="499">
        <f t="shared" si="348"/>
        <v>61.690724384581543</v>
      </c>
    </row>
    <row r="720" spans="2:16" x14ac:dyDescent="0.3">
      <c r="B720" s="31" t="s">
        <v>330</v>
      </c>
      <c r="C720" s="34">
        <f t="shared" ref="C720:I720" si="352">IF(ISNUMBER(C698/C292*1000),C698/C292*1000,"nav")</f>
        <v>704.302110642206</v>
      </c>
      <c r="D720" s="35">
        <f t="shared" si="352"/>
        <v>653.46177784172323</v>
      </c>
      <c r="E720" s="35">
        <f t="shared" si="352"/>
        <v>512.66529053928639</v>
      </c>
      <c r="F720" s="35">
        <f t="shared" si="352"/>
        <v>465.51419040695606</v>
      </c>
      <c r="G720" s="35">
        <f t="shared" si="352"/>
        <v>405.31698984852045</v>
      </c>
      <c r="H720" s="35">
        <f t="shared" si="352"/>
        <v>303.22596042537629</v>
      </c>
      <c r="I720" s="35">
        <f t="shared" si="352"/>
        <v>193.10735896395551</v>
      </c>
      <c r="J720" s="34">
        <f t="shared" si="348"/>
        <v>37.247091518685821</v>
      </c>
      <c r="K720" s="35">
        <f t="shared" si="348"/>
        <v>40.850733294867375</v>
      </c>
      <c r="L720" s="35">
        <f t="shared" si="348"/>
        <v>36.766322763299009</v>
      </c>
      <c r="M720" s="35">
        <f t="shared" si="348"/>
        <v>38.09300938514297</v>
      </c>
      <c r="N720" s="35">
        <f t="shared" si="348"/>
        <v>39.087702506981543</v>
      </c>
      <c r="O720" s="35">
        <f t="shared" si="348"/>
        <v>34.187744544268227</v>
      </c>
      <c r="P720" s="499">
        <f t="shared" si="348"/>
        <v>22.487404742915505</v>
      </c>
    </row>
    <row r="721" spans="2:17" x14ac:dyDescent="0.3">
      <c r="B721" s="31" t="s">
        <v>331</v>
      </c>
      <c r="C721" s="34">
        <f t="shared" ref="C721:I721" si="353">IF(ISNUMBER(C699/C293*1000),C699/C293*1000,"nav")</f>
        <v>1002.2302079705719</v>
      </c>
      <c r="D721" s="35">
        <f t="shared" si="353"/>
        <v>723.93170140325935</v>
      </c>
      <c r="E721" s="35">
        <f t="shared" si="353"/>
        <v>594.68400697865195</v>
      </c>
      <c r="F721" s="35">
        <f t="shared" si="353"/>
        <v>573.55244236524743</v>
      </c>
      <c r="G721" s="35">
        <f t="shared" si="353"/>
        <v>545.28951169599634</v>
      </c>
      <c r="H721" s="35">
        <f t="shared" si="353"/>
        <v>463.90161783478783</v>
      </c>
      <c r="I721" s="35">
        <f t="shared" si="353"/>
        <v>467.7904445106949</v>
      </c>
      <c r="J721" s="34">
        <f t="shared" si="348"/>
        <v>11.940610097473801</v>
      </c>
      <c r="K721" s="35">
        <f t="shared" si="348"/>
        <v>9.2769437241577535</v>
      </c>
      <c r="L721" s="35">
        <f t="shared" si="348"/>
        <v>8.4885405471658917</v>
      </c>
      <c r="M721" s="35">
        <f t="shared" si="348"/>
        <v>8.935798610260214</v>
      </c>
      <c r="N721" s="35">
        <f t="shared" si="348"/>
        <v>9.5233825630653826</v>
      </c>
      <c r="O721" s="35">
        <f t="shared" si="348"/>
        <v>9.366978712605798</v>
      </c>
      <c r="P721" s="499">
        <f t="shared" si="348"/>
        <v>9.1428182884227684</v>
      </c>
    </row>
    <row r="722" spans="2:17" x14ac:dyDescent="0.3">
      <c r="B722" s="31" t="s">
        <v>332</v>
      </c>
      <c r="C722" s="34">
        <f t="shared" ref="C722:I722" si="354">IF(ISNUMBER(C700/C294*1000),C700/C294*1000,"nav")</f>
        <v>532.38210576296899</v>
      </c>
      <c r="D722" s="35">
        <f t="shared" si="354"/>
        <v>685.15672623640205</v>
      </c>
      <c r="E722" s="35">
        <f t="shared" si="354"/>
        <v>625.43643722168451</v>
      </c>
      <c r="F722" s="35">
        <f t="shared" si="354"/>
        <v>670.80810017667284</v>
      </c>
      <c r="G722" s="35">
        <f t="shared" si="354"/>
        <v>668.74743511322572</v>
      </c>
      <c r="H722" s="35">
        <f t="shared" si="354"/>
        <v>599.28527584763219</v>
      </c>
      <c r="I722" s="35">
        <f t="shared" si="354"/>
        <v>594.37373246708125</v>
      </c>
      <c r="J722" s="34">
        <f t="shared" si="348"/>
        <v>33.938539947682628</v>
      </c>
      <c r="K722" s="35">
        <f t="shared" si="348"/>
        <v>61.492464687983471</v>
      </c>
      <c r="L722" s="35">
        <f t="shared" si="348"/>
        <v>64.16857766117397</v>
      </c>
      <c r="M722" s="35">
        <f t="shared" si="348"/>
        <v>72.575712386870663</v>
      </c>
      <c r="N722" s="35">
        <f t="shared" si="348"/>
        <v>75.393272233830402</v>
      </c>
      <c r="O722" s="35">
        <f t="shared" si="348"/>
        <v>83.14668766319113</v>
      </c>
      <c r="P722" s="499">
        <f t="shared" si="348"/>
        <v>76.063952668122354</v>
      </c>
    </row>
    <row r="723" spans="2:17" x14ac:dyDescent="0.3">
      <c r="B723" s="31" t="s">
        <v>477</v>
      </c>
      <c r="C723" s="34" t="str">
        <f t="shared" ref="C723:I724" si="355">IF(ISNUMBER(C701/C295*1000),C701/C295*1000,"nav")</f>
        <v>nav</v>
      </c>
      <c r="D723" s="35">
        <f t="shared" si="355"/>
        <v>1161.8111773467149</v>
      </c>
      <c r="E723" s="35">
        <f t="shared" si="355"/>
        <v>1272.6694200582199</v>
      </c>
      <c r="F723" s="35">
        <f t="shared" si="355"/>
        <v>1091.9663586291604</v>
      </c>
      <c r="G723" s="35">
        <f t="shared" si="355"/>
        <v>1080.3484700588428</v>
      </c>
      <c r="H723" s="35">
        <f t="shared" si="355"/>
        <v>1004.4215610918641</v>
      </c>
      <c r="I723" s="35">
        <f t="shared" si="355"/>
        <v>792.71341106305124</v>
      </c>
      <c r="J723" s="34" t="str">
        <f>IF(ISNUMBER(C701/J13),C701/J13,"nav")</f>
        <v>nav</v>
      </c>
      <c r="K723" s="35">
        <f>IF(ISNUMBER(D701/K13),D701/(K13+K14),"nav")</f>
        <v>150.53871011975372</v>
      </c>
      <c r="L723" s="35">
        <f t="shared" ref="L723:P723" si="356">IF(ISNUMBER(E701/L13),E701/(L13+L14),"nav")</f>
        <v>172.86334160336924</v>
      </c>
      <c r="M723" s="35">
        <f t="shared" si="356"/>
        <v>173.56923116338743</v>
      </c>
      <c r="N723" s="35">
        <f t="shared" si="356"/>
        <v>187.47306753530762</v>
      </c>
      <c r="O723" s="35">
        <f t="shared" si="356"/>
        <v>180.45619134557774</v>
      </c>
      <c r="P723" s="35">
        <f t="shared" si="356"/>
        <v>140.54578941749989</v>
      </c>
      <c r="Q723" s="629"/>
    </row>
    <row r="724" spans="2:17" s="301" customFormat="1" x14ac:dyDescent="0.3">
      <c r="B724" s="31" t="s">
        <v>727</v>
      </c>
      <c r="C724" s="34">
        <f t="shared" si="355"/>
        <v>1345.6117894590964</v>
      </c>
      <c r="D724" s="35">
        <f t="shared" si="355"/>
        <v>312.13823162450001</v>
      </c>
      <c r="E724" s="35">
        <f t="shared" si="355"/>
        <v>299.45657473576284</v>
      </c>
      <c r="F724" s="35">
        <f t="shared" si="355"/>
        <v>274.49092385986171</v>
      </c>
      <c r="G724" s="35">
        <f t="shared" si="355"/>
        <v>248.84760782464662</v>
      </c>
      <c r="H724" s="35">
        <f t="shared" si="355"/>
        <v>228.90966661282735</v>
      </c>
      <c r="I724" s="35">
        <f t="shared" si="355"/>
        <v>232.30531384827273</v>
      </c>
      <c r="J724" s="34">
        <f t="shared" ref="J724:P732" si="357">IF(ISNUMBER(C702/J15),C702/J15,"nav")</f>
        <v>3.0236717079636914</v>
      </c>
      <c r="K724" s="35">
        <f t="shared" si="357"/>
        <v>3.7129597286072653</v>
      </c>
      <c r="L724" s="35">
        <f t="shared" ref="L724" si="358">IF(ISNUMBER(E702/L15),E702/L15,"nav")</f>
        <v>3.7613466245386067</v>
      </c>
      <c r="M724" s="35">
        <f t="shared" ref="M724" si="359">IF(ISNUMBER(F702/M15),F702/M15,"nav")</f>
        <v>3.8975291306043984</v>
      </c>
      <c r="N724" s="35">
        <f t="shared" ref="N724" si="360">IF(ISNUMBER(G702/N15),G702/N15,"nav")</f>
        <v>4.0847880012700495</v>
      </c>
      <c r="O724" s="35">
        <f t="shared" ref="O724" si="361">IF(ISNUMBER(H702/O15),H702/O15,"nav")</f>
        <v>4.1652133402279805</v>
      </c>
      <c r="P724" s="35">
        <f t="shared" ref="P724" si="362">IF(ISNUMBER(I702/P15),I702/P15,"nav")</f>
        <v>3.6760624637370536</v>
      </c>
      <c r="Q724" s="629"/>
    </row>
    <row r="725" spans="2:17" x14ac:dyDescent="0.3">
      <c r="B725" s="31" t="s">
        <v>333</v>
      </c>
      <c r="C725" s="34" t="str">
        <f t="shared" ref="C725:I725" si="363">IF(ISNUMBER(C703/C297*1000),C703/C297*1000,"nav")</f>
        <v>nav</v>
      </c>
      <c r="D725" s="35">
        <f t="shared" si="363"/>
        <v>1512.534402813387</v>
      </c>
      <c r="E725" s="35">
        <f t="shared" si="363"/>
        <v>928.63497488752239</v>
      </c>
      <c r="F725" s="35">
        <f t="shared" si="363"/>
        <v>916.92088826362885</v>
      </c>
      <c r="G725" s="35">
        <f t="shared" si="363"/>
        <v>925.853548585422</v>
      </c>
      <c r="H725" s="35">
        <f t="shared" si="363"/>
        <v>880.12862180262812</v>
      </c>
      <c r="I725" s="35">
        <f t="shared" si="363"/>
        <v>739.20231347297806</v>
      </c>
      <c r="J725" s="34" t="str">
        <f t="shared" si="357"/>
        <v>nav</v>
      </c>
      <c r="K725" s="35">
        <f t="shared" si="357"/>
        <v>17.234661378830111</v>
      </c>
      <c r="L725" s="35">
        <f t="shared" si="357"/>
        <v>13.557658896039291</v>
      </c>
      <c r="M725" s="35">
        <f t="shared" si="357"/>
        <v>13.666582877764279</v>
      </c>
      <c r="N725" s="35">
        <f t="shared" si="357"/>
        <v>14.61313749148362</v>
      </c>
      <c r="O725" s="35">
        <f t="shared" si="357"/>
        <v>16.683381382175558</v>
      </c>
      <c r="P725" s="499">
        <f t="shared" si="357"/>
        <v>12.916931396795732</v>
      </c>
    </row>
    <row r="726" spans="2:17" x14ac:dyDescent="0.3">
      <c r="B726" s="31" t="s">
        <v>334</v>
      </c>
      <c r="C726" s="34">
        <f t="shared" ref="C726:I726" si="364">IF(ISNUMBER(C704/C298*1000),C704/C298*1000,"nav")</f>
        <v>3538.0952840548612</v>
      </c>
      <c r="D726" s="35">
        <f t="shared" si="364"/>
        <v>3540.4325908323322</v>
      </c>
      <c r="E726" s="35">
        <f t="shared" si="364"/>
        <v>2812.1756394029726</v>
      </c>
      <c r="F726" s="35">
        <f t="shared" si="364"/>
        <v>2469.519682940158</v>
      </c>
      <c r="G726" s="35">
        <f t="shared" si="364"/>
        <v>2562.0588507136827</v>
      </c>
      <c r="H726" s="35">
        <f t="shared" si="364"/>
        <v>2565.4944627913751</v>
      </c>
      <c r="I726" s="35">
        <f t="shared" si="364"/>
        <v>2787.8790797193892</v>
      </c>
      <c r="J726" s="34">
        <f t="shared" si="357"/>
        <v>4.7463804499284459</v>
      </c>
      <c r="K726" s="35">
        <f t="shared" si="357"/>
        <v>4.6173489790088604</v>
      </c>
      <c r="L726" s="35">
        <f t="shared" si="357"/>
        <v>3.4111265917396785</v>
      </c>
      <c r="M726" s="35">
        <f t="shared" si="357"/>
        <v>2.7273429966452123</v>
      </c>
      <c r="N726" s="35">
        <f t="shared" si="357"/>
        <v>2.6596250521895928</v>
      </c>
      <c r="O726" s="35">
        <f t="shared" si="357"/>
        <v>2.4907486730759474</v>
      </c>
      <c r="P726" s="499">
        <f t="shared" si="357"/>
        <v>1.9925379264956811</v>
      </c>
    </row>
    <row r="727" spans="2:17" x14ac:dyDescent="0.3">
      <c r="B727" s="31" t="s">
        <v>335</v>
      </c>
      <c r="C727" s="34">
        <f t="shared" ref="C727:I727" si="365">IF(ISNUMBER(C705/C299*1000),C705/C299*1000,"nav")</f>
        <v>2727.3995714199373</v>
      </c>
      <c r="D727" s="35">
        <f t="shared" si="365"/>
        <v>2462.198817137074</v>
      </c>
      <c r="E727" s="35">
        <f t="shared" si="365"/>
        <v>2359.2011022348602</v>
      </c>
      <c r="F727" s="35">
        <f t="shared" si="365"/>
        <v>2326.3071609246035</v>
      </c>
      <c r="G727" s="35">
        <f t="shared" si="365"/>
        <v>2183.0733881362048</v>
      </c>
      <c r="H727" s="35">
        <f t="shared" si="365"/>
        <v>2038.0860435123277</v>
      </c>
      <c r="I727" s="35">
        <f t="shared" si="365"/>
        <v>1350.6147424869334</v>
      </c>
      <c r="J727" s="34">
        <f t="shared" si="357"/>
        <v>2.122321279162227</v>
      </c>
      <c r="K727" s="35">
        <f t="shared" si="357"/>
        <v>1.8975504060301469</v>
      </c>
      <c r="L727" s="35">
        <f t="shared" si="357"/>
        <v>1.8302304619880285</v>
      </c>
      <c r="M727" s="35">
        <f t="shared" si="357"/>
        <v>1.8604359730505655</v>
      </c>
      <c r="N727" s="35">
        <f t="shared" si="357"/>
        <v>1.8988695568854841</v>
      </c>
      <c r="O727" s="35">
        <f t="shared" si="357"/>
        <v>1.9524307057245451</v>
      </c>
      <c r="P727" s="499">
        <f t="shared" si="357"/>
        <v>1.5311863768818486</v>
      </c>
    </row>
    <row r="728" spans="2:17" x14ac:dyDescent="0.3">
      <c r="B728" s="31" t="s">
        <v>336</v>
      </c>
      <c r="C728" s="34">
        <f t="shared" ref="C728:I728" si="366">IF(ISNUMBER(C706/C300*1000),C706/C300*1000,"nav")</f>
        <v>266.52545087460294</v>
      </c>
      <c r="D728" s="35">
        <f t="shared" si="366"/>
        <v>239.7221003006118</v>
      </c>
      <c r="E728" s="35">
        <f t="shared" si="366"/>
        <v>210.47837569718976</v>
      </c>
      <c r="F728" s="35">
        <f t="shared" si="366"/>
        <v>217.38192755234502</v>
      </c>
      <c r="G728" s="35">
        <f t="shared" si="366"/>
        <v>215.24375222923541</v>
      </c>
      <c r="H728" s="35">
        <f t="shared" si="366"/>
        <v>221.23048036586803</v>
      </c>
      <c r="I728" s="35">
        <f t="shared" si="366"/>
        <v>212.66511723540057</v>
      </c>
      <c r="J728" s="34">
        <f t="shared" si="357"/>
        <v>9.7587053243548851</v>
      </c>
      <c r="K728" s="35">
        <f t="shared" si="357"/>
        <v>9.1311274300904763</v>
      </c>
      <c r="L728" s="35">
        <f t="shared" si="357"/>
        <v>8.8892419953218091</v>
      </c>
      <c r="M728" s="35">
        <f t="shared" si="357"/>
        <v>9.5921312064974042</v>
      </c>
      <c r="N728" s="35">
        <f t="shared" si="357"/>
        <v>10.533759993994995</v>
      </c>
      <c r="O728" s="35">
        <f t="shared" si="357"/>
        <v>11.217782975988429</v>
      </c>
      <c r="P728" s="499" t="str">
        <f t="shared" si="357"/>
        <v>nav</v>
      </c>
    </row>
    <row r="729" spans="2:17" x14ac:dyDescent="0.3">
      <c r="B729" s="31" t="s">
        <v>337</v>
      </c>
      <c r="C729" s="34">
        <f t="shared" ref="C729:I729" si="367">IF(ISNUMBER(C707/C301*1000),C707/C301*1000,"nav")</f>
        <v>653.77206617316961</v>
      </c>
      <c r="D729" s="35">
        <f t="shared" si="367"/>
        <v>565.06844327519366</v>
      </c>
      <c r="E729" s="35">
        <f t="shared" si="367"/>
        <v>527.09934568154472</v>
      </c>
      <c r="F729" s="35">
        <f t="shared" si="367"/>
        <v>478.47839257953291</v>
      </c>
      <c r="G729" s="35">
        <f t="shared" si="367"/>
        <v>387.00834430543654</v>
      </c>
      <c r="H729" s="35">
        <f t="shared" si="367"/>
        <v>356.33890687337578</v>
      </c>
      <c r="I729" s="35">
        <f t="shared" si="367"/>
        <v>326.30094630764978</v>
      </c>
      <c r="J729" s="34">
        <f t="shared" si="357"/>
        <v>12.66554288886017</v>
      </c>
      <c r="K729" s="35">
        <f t="shared" si="357"/>
        <v>12.557386420405301</v>
      </c>
      <c r="L729" s="35">
        <f t="shared" si="357"/>
        <v>12.948421561819343</v>
      </c>
      <c r="M729" s="35">
        <f t="shared" si="357"/>
        <v>13.151949108414255</v>
      </c>
      <c r="N729" s="35">
        <f t="shared" si="357"/>
        <v>11.587563410588501</v>
      </c>
      <c r="O729" s="35">
        <f t="shared" si="357"/>
        <v>12.036766983219282</v>
      </c>
      <c r="P729" s="499">
        <f t="shared" si="357"/>
        <v>11.151048200895351</v>
      </c>
    </row>
    <row r="730" spans="2:17" x14ac:dyDescent="0.3">
      <c r="B730" s="31" t="s">
        <v>338</v>
      </c>
      <c r="C730" s="34">
        <f t="shared" ref="C730:I730" si="368">IF(ISNUMBER(C708/C302*1000),C708/C302*1000,"nav")</f>
        <v>9238.0363383348413</v>
      </c>
      <c r="D730" s="35">
        <f t="shared" si="368"/>
        <v>4707.5781144256207</v>
      </c>
      <c r="E730" s="35">
        <f t="shared" si="368"/>
        <v>3722.2173756864449</v>
      </c>
      <c r="F730" s="35">
        <f t="shared" si="368"/>
        <v>3701.1471655257769</v>
      </c>
      <c r="G730" s="35">
        <f t="shared" si="368"/>
        <v>3277.5519307778563</v>
      </c>
      <c r="H730" s="35">
        <f t="shared" si="368"/>
        <v>2895.7639299243851</v>
      </c>
      <c r="I730" s="35">
        <f t="shared" si="368"/>
        <v>1977.4025861789553</v>
      </c>
      <c r="J730" s="34">
        <f t="shared" si="357"/>
        <v>80.281527484084592</v>
      </c>
      <c r="K730" s="35">
        <f t="shared" si="357"/>
        <v>56.950053654192644</v>
      </c>
      <c r="L730" s="35">
        <f t="shared" si="357"/>
        <v>49.158137843593579</v>
      </c>
      <c r="M730" s="35">
        <f t="shared" si="357"/>
        <v>58.24661833092415</v>
      </c>
      <c r="N730" s="35">
        <f t="shared" si="357"/>
        <v>61.288079701397891</v>
      </c>
      <c r="O730" s="35">
        <f t="shared" si="357"/>
        <v>64.504280100106342</v>
      </c>
      <c r="P730" s="499">
        <f t="shared" si="357"/>
        <v>56.726734999946878</v>
      </c>
    </row>
    <row r="731" spans="2:17" x14ac:dyDescent="0.3">
      <c r="B731" s="31" t="s">
        <v>339</v>
      </c>
      <c r="C731" s="34">
        <f t="shared" ref="C731:I731" si="369">IF(ISNUMBER(C709/C303*1000),C709/C303*1000,"nav")</f>
        <v>705.94601950663821</v>
      </c>
      <c r="D731" s="35">
        <f t="shared" si="369"/>
        <v>577.70358023786673</v>
      </c>
      <c r="E731" s="35">
        <f t="shared" si="369"/>
        <v>554.38722600599783</v>
      </c>
      <c r="F731" s="35">
        <f t="shared" si="369"/>
        <v>590.15492306079318</v>
      </c>
      <c r="G731" s="35">
        <f t="shared" si="369"/>
        <v>656.6775475763493</v>
      </c>
      <c r="H731" s="35">
        <f t="shared" si="369"/>
        <v>617.51698039201983</v>
      </c>
      <c r="I731" s="35">
        <f t="shared" si="369"/>
        <v>562.70873767702119</v>
      </c>
      <c r="J731" s="34">
        <f t="shared" si="357"/>
        <v>11.455179326965228</v>
      </c>
      <c r="K731" s="35">
        <f t="shared" si="357"/>
        <v>10.327998796034155</v>
      </c>
      <c r="L731" s="35">
        <f t="shared" si="357"/>
        <v>10.046319965612204</v>
      </c>
      <c r="M731" s="35">
        <f t="shared" si="357"/>
        <v>11.763287633211647</v>
      </c>
      <c r="N731" s="35">
        <f t="shared" si="357"/>
        <v>15.717902762600996</v>
      </c>
      <c r="O731" s="35">
        <f t="shared" si="357"/>
        <v>18.926003393748328</v>
      </c>
      <c r="P731" s="499">
        <f t="shared" si="357"/>
        <v>19.735168175882016</v>
      </c>
    </row>
    <row r="732" spans="2:17" x14ac:dyDescent="0.3">
      <c r="B732" s="33" t="s">
        <v>340</v>
      </c>
      <c r="C732" s="36">
        <f t="shared" ref="C732:I732" si="370">IF(ISNUMBER(C710/C304*1000),C710/C304*1000,"nav")</f>
        <v>1167.8493483839954</v>
      </c>
      <c r="D732" s="37">
        <f t="shared" si="370"/>
        <v>1106.7947271225273</v>
      </c>
      <c r="E732" s="37">
        <f t="shared" si="370"/>
        <v>890.90140472312316</v>
      </c>
      <c r="F732" s="37">
        <f t="shared" si="370"/>
        <v>852.28265624003598</v>
      </c>
      <c r="G732" s="37">
        <f t="shared" si="370"/>
        <v>848.12632216917507</v>
      </c>
      <c r="H732" s="37">
        <f t="shared" si="370"/>
        <v>789.45415447137191</v>
      </c>
      <c r="I732" s="37">
        <f t="shared" si="370"/>
        <v>773.05547515627143</v>
      </c>
      <c r="J732" s="36">
        <f t="shared" si="357"/>
        <v>61.628905700080594</v>
      </c>
      <c r="K732" s="37">
        <f t="shared" si="357"/>
        <v>61.911362184134568</v>
      </c>
      <c r="L732" s="37">
        <f t="shared" si="357"/>
        <v>52.879389229540848</v>
      </c>
      <c r="M732" s="37">
        <f t="shared" si="357"/>
        <v>51.165650182179824</v>
      </c>
      <c r="N732" s="37">
        <f t="shared" si="357"/>
        <v>52.995941622061657</v>
      </c>
      <c r="O732" s="37">
        <f t="shared" si="357"/>
        <v>52.336394600756094</v>
      </c>
      <c r="P732" s="500">
        <f t="shared" si="357"/>
        <v>47.421253726975067</v>
      </c>
    </row>
    <row r="733" spans="2:17" x14ac:dyDescent="0.3">
      <c r="B733" s="261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2:17" x14ac:dyDescent="0.3">
      <c r="B734" s="722" t="s">
        <v>366</v>
      </c>
      <c r="C734" s="722"/>
      <c r="D734" s="722"/>
      <c r="E734" s="722"/>
      <c r="F734" s="722"/>
      <c r="G734" s="722"/>
      <c r="H734" s="722"/>
      <c r="I734" s="722"/>
      <c r="J734" s="722"/>
      <c r="K734" s="722"/>
      <c r="L734" s="722"/>
      <c r="M734" s="722"/>
      <c r="N734" s="722"/>
      <c r="O734" s="722"/>
      <c r="P734" s="722"/>
    </row>
    <row r="735" spans="2:17" x14ac:dyDescent="0.3">
      <c r="B735" s="12"/>
      <c r="C735" s="13"/>
      <c r="D735" s="13"/>
      <c r="E735" s="13"/>
      <c r="F735" s="13"/>
      <c r="G735" s="13"/>
      <c r="H735" s="13"/>
      <c r="I735" s="13"/>
      <c r="J735" s="14"/>
      <c r="K735" s="14"/>
      <c r="L735" s="14"/>
      <c r="M735" s="14"/>
      <c r="N735" s="14"/>
      <c r="O735" s="14"/>
      <c r="P735" s="14"/>
    </row>
    <row r="736" spans="2:17" x14ac:dyDescent="0.3">
      <c r="B736" s="7"/>
      <c r="C736" s="715" t="s">
        <v>368</v>
      </c>
      <c r="D736" s="716"/>
      <c r="E736" s="716"/>
      <c r="F736" s="716"/>
      <c r="G736" s="716"/>
      <c r="H736" s="716"/>
      <c r="I736" s="716"/>
      <c r="J736" s="715" t="s">
        <v>369</v>
      </c>
      <c r="K736" s="716"/>
      <c r="L736" s="716"/>
      <c r="M736" s="716"/>
      <c r="N736" s="716"/>
      <c r="O736" s="716"/>
      <c r="P736" s="716"/>
    </row>
    <row r="737" spans="2:17" x14ac:dyDescent="0.3">
      <c r="B737" s="261"/>
      <c r="C737" s="431">
        <v>2014</v>
      </c>
      <c r="D737" s="416">
        <v>2015</v>
      </c>
      <c r="E737" s="416">
        <v>2016</v>
      </c>
      <c r="F737" s="416">
        <v>2017</v>
      </c>
      <c r="G737" s="416">
        <v>2018</v>
      </c>
      <c r="H737" s="416">
        <v>2019</v>
      </c>
      <c r="I737" s="416">
        <v>2020</v>
      </c>
      <c r="J737" s="384">
        <v>2014</v>
      </c>
      <c r="K737" s="385">
        <v>2015</v>
      </c>
      <c r="L737" s="385">
        <v>2016</v>
      </c>
      <c r="M737" s="385">
        <v>2017</v>
      </c>
      <c r="N737" s="385">
        <v>2018</v>
      </c>
      <c r="O737" s="385">
        <v>2019</v>
      </c>
      <c r="P737" s="385">
        <v>2020</v>
      </c>
    </row>
    <row r="738" spans="2:17" x14ac:dyDescent="0.3">
      <c r="B738" s="32" t="s">
        <v>327</v>
      </c>
      <c r="C738" s="42">
        <f t="shared" ref="C738:I744" si="371">IF(ISNUMBER(C694/C6*1000),C694/C6*1000,"nav")</f>
        <v>2.1546428489246119</v>
      </c>
      <c r="D738" s="43">
        <f t="shared" si="371"/>
        <v>2.0936862417235269</v>
      </c>
      <c r="E738" s="43">
        <f t="shared" si="371"/>
        <v>2.1721854649763852</v>
      </c>
      <c r="F738" s="43">
        <f t="shared" si="371"/>
        <v>2.1866804316990613</v>
      </c>
      <c r="G738" s="43">
        <f t="shared" si="371"/>
        <v>2.1761958828479471</v>
      </c>
      <c r="H738" s="43">
        <f t="shared" si="371"/>
        <v>2.2625516384791293</v>
      </c>
      <c r="I738" s="43">
        <f t="shared" si="371"/>
        <v>2.491563632648043</v>
      </c>
      <c r="J738" s="42">
        <f t="shared" ref="J738:O738" si="372">IF(ISNUMBER(C694/C242),C694/C242,"nav")</f>
        <v>28.450763581603237</v>
      </c>
      <c r="K738" s="43">
        <f t="shared" si="372"/>
        <v>26.309034882351455</v>
      </c>
      <c r="L738" s="43">
        <f t="shared" si="372"/>
        <v>24.307123360077679</v>
      </c>
      <c r="M738" s="43">
        <f t="shared" si="372"/>
        <v>21.566230218128151</v>
      </c>
      <c r="N738" s="43">
        <f t="shared" si="372"/>
        <v>20.383582232878716</v>
      </c>
      <c r="O738" s="43">
        <f t="shared" si="372"/>
        <v>24.506448712365415</v>
      </c>
      <c r="P738" s="498">
        <f t="shared" ref="P738:P745" si="373">IF(ISNUMBER(I694/I242),I694/I242,"nav")</f>
        <v>21.639264986153375</v>
      </c>
    </row>
    <row r="739" spans="2:17" s="301" customFormat="1" x14ac:dyDescent="0.3">
      <c r="B739" s="31" t="s">
        <v>640</v>
      </c>
      <c r="C739" s="34">
        <f t="shared" si="371"/>
        <v>2.5008050145793588</v>
      </c>
      <c r="D739" s="35">
        <f t="shared" si="371"/>
        <v>2.0377461830105541</v>
      </c>
      <c r="E739" s="35">
        <f t="shared" si="371"/>
        <v>2.1225691864726466</v>
      </c>
      <c r="F739" s="35">
        <f t="shared" si="371"/>
        <v>2.6119812293937987</v>
      </c>
      <c r="G739" s="35">
        <f t="shared" si="371"/>
        <v>3.2205944141737128</v>
      </c>
      <c r="H739" s="35">
        <f t="shared" si="371"/>
        <v>3.0614233962275614</v>
      </c>
      <c r="I739" s="35">
        <f t="shared" si="371"/>
        <v>3.2865636134241734</v>
      </c>
      <c r="J739" s="34">
        <f t="shared" ref="J739:O745" si="374">IF(ISNUMBER(C695/C243),C695/C243,"nav")</f>
        <v>4.5461646526982147</v>
      </c>
      <c r="K739" s="35">
        <f t="shared" si="374"/>
        <v>3.8575226388803574</v>
      </c>
      <c r="L739" s="35">
        <f t="shared" si="374"/>
        <v>3.9113134923256818</v>
      </c>
      <c r="M739" s="35">
        <f t="shared" si="374"/>
        <v>4.858402712710836</v>
      </c>
      <c r="N739" s="35">
        <f t="shared" si="374"/>
        <v>6.3532283976369879</v>
      </c>
      <c r="O739" s="35">
        <f t="shared" si="374"/>
        <v>5.6461045110675254</v>
      </c>
      <c r="P739" s="499">
        <f t="shared" si="373"/>
        <v>4.4187310354186451</v>
      </c>
    </row>
    <row r="740" spans="2:17" x14ac:dyDescent="0.3">
      <c r="B740" s="31" t="s">
        <v>328</v>
      </c>
      <c r="C740" s="34">
        <f t="shared" si="371"/>
        <v>1.0922525563402792</v>
      </c>
      <c r="D740" s="35">
        <f t="shared" si="371"/>
        <v>1.0332182462651713</v>
      </c>
      <c r="E740" s="35">
        <f t="shared" si="371"/>
        <v>0.95914929355050982</v>
      </c>
      <c r="F740" s="35">
        <f t="shared" si="371"/>
        <v>0.93128112496335946</v>
      </c>
      <c r="G740" s="35">
        <f t="shared" si="371"/>
        <v>0.77021137637791115</v>
      </c>
      <c r="H740" s="35">
        <f t="shared" si="371"/>
        <v>0.80150913862304451</v>
      </c>
      <c r="I740" s="35">
        <f t="shared" si="371"/>
        <v>0.54971520750305591</v>
      </c>
      <c r="J740" s="34">
        <f t="shared" si="374"/>
        <v>2.0835027910147432</v>
      </c>
      <c r="K740" s="35">
        <f t="shared" si="374"/>
        <v>1.643209250339406</v>
      </c>
      <c r="L740" s="35">
        <f t="shared" si="374"/>
        <v>1.5184236697978026</v>
      </c>
      <c r="M740" s="35">
        <f t="shared" si="374"/>
        <v>1.4754329788116785</v>
      </c>
      <c r="N740" s="35">
        <f t="shared" si="374"/>
        <v>1.1867669842586628</v>
      </c>
      <c r="O740" s="35">
        <f t="shared" si="374"/>
        <v>1.2517680405042482</v>
      </c>
      <c r="P740" s="499">
        <f t="shared" si="373"/>
        <v>0.62195243679998247</v>
      </c>
    </row>
    <row r="741" spans="2:17" x14ac:dyDescent="0.3">
      <c r="B741" s="31" t="s">
        <v>329</v>
      </c>
      <c r="C741" s="34">
        <f t="shared" si="371"/>
        <v>8.3021126631208304</v>
      </c>
      <c r="D741" s="35">
        <f t="shared" si="371"/>
        <v>8.6033576197791177</v>
      </c>
      <c r="E741" s="35">
        <f t="shared" si="371"/>
        <v>6.8392922517729602</v>
      </c>
      <c r="F741" s="35">
        <f t="shared" si="371"/>
        <v>7.8399598723371229</v>
      </c>
      <c r="G741" s="35">
        <f t="shared" si="371"/>
        <v>8.2653250207935987</v>
      </c>
      <c r="H741" s="35">
        <f t="shared" si="371"/>
        <v>8.4274432886179866</v>
      </c>
      <c r="I741" s="35">
        <f t="shared" si="371"/>
        <v>9.1148852718365561</v>
      </c>
      <c r="J741" s="34">
        <f t="shared" si="374"/>
        <v>259.13206297440075</v>
      </c>
      <c r="K741" s="35">
        <f t="shared" si="374"/>
        <v>318.5382126369127</v>
      </c>
      <c r="L741" s="35">
        <f t="shared" si="374"/>
        <v>250.66360282003802</v>
      </c>
      <c r="M741" s="35">
        <f t="shared" si="374"/>
        <v>286.94444537139088</v>
      </c>
      <c r="N741" s="35">
        <f t="shared" si="374"/>
        <v>301.40901574368183</v>
      </c>
      <c r="O741" s="35">
        <f t="shared" si="374"/>
        <v>284.49715418456304</v>
      </c>
      <c r="P741" s="499">
        <f t="shared" si="373"/>
        <v>204.34296000815158</v>
      </c>
    </row>
    <row r="742" spans="2:17" x14ac:dyDescent="0.3">
      <c r="B742" s="31" t="s">
        <v>330</v>
      </c>
      <c r="C742" s="34">
        <f t="shared" si="371"/>
        <v>2.7080296160774879</v>
      </c>
      <c r="D742" s="35">
        <f t="shared" si="371"/>
        <v>3.2546524486131867</v>
      </c>
      <c r="E742" s="35">
        <f t="shared" si="371"/>
        <v>2.6289725722309001</v>
      </c>
      <c r="F742" s="35">
        <f t="shared" si="371"/>
        <v>2.4013894851449598</v>
      </c>
      <c r="G742" s="35">
        <f t="shared" si="371"/>
        <v>2.6659503219434351</v>
      </c>
      <c r="H742" s="35">
        <f t="shared" si="371"/>
        <v>2.4511607570564298</v>
      </c>
      <c r="I742" s="35">
        <f t="shared" si="371"/>
        <v>2.1822431631278985</v>
      </c>
      <c r="J742" s="34">
        <f t="shared" si="374"/>
        <v>17.000149980860098</v>
      </c>
      <c r="K742" s="35">
        <f t="shared" si="374"/>
        <v>19.794523316105806</v>
      </c>
      <c r="L742" s="35">
        <f t="shared" si="374"/>
        <v>16.092435638380408</v>
      </c>
      <c r="M742" s="35">
        <f t="shared" si="374"/>
        <v>14.859719550000115</v>
      </c>
      <c r="N742" s="35">
        <f t="shared" si="374"/>
        <v>16.116482699688689</v>
      </c>
      <c r="O742" s="35">
        <f t="shared" si="374"/>
        <v>13.07034781909071</v>
      </c>
      <c r="P742" s="499">
        <f t="shared" si="373"/>
        <v>6.3887705151572538</v>
      </c>
    </row>
    <row r="743" spans="2:17" x14ac:dyDescent="0.3">
      <c r="B743" s="31" t="s">
        <v>331</v>
      </c>
      <c r="C743" s="34">
        <f t="shared" si="371"/>
        <v>1.7847286755092819</v>
      </c>
      <c r="D743" s="35">
        <f t="shared" si="371"/>
        <v>1.7502110897983456</v>
      </c>
      <c r="E743" s="35">
        <f t="shared" si="371"/>
        <v>1.4374975209188516</v>
      </c>
      <c r="F743" s="35">
        <f t="shared" si="371"/>
        <v>1.4278910637487483</v>
      </c>
      <c r="G743" s="35">
        <f t="shared" si="371"/>
        <v>1.564308843327461</v>
      </c>
      <c r="H743" s="35">
        <f t="shared" si="371"/>
        <v>1.4564352774626474</v>
      </c>
      <c r="I743" s="35">
        <f t="shared" si="371"/>
        <v>1.5762176628668867</v>
      </c>
      <c r="J743" s="34">
        <f t="shared" si="374"/>
        <v>7.3312132831129819</v>
      </c>
      <c r="K743" s="35">
        <f t="shared" si="374"/>
        <v>6.870066867818875</v>
      </c>
      <c r="L743" s="35">
        <f t="shared" si="374"/>
        <v>6.1698037002710819</v>
      </c>
      <c r="M743" s="35">
        <f t="shared" si="374"/>
        <v>6.0732510613285315</v>
      </c>
      <c r="N743" s="35">
        <f t="shared" si="374"/>
        <v>6.6876150880406575</v>
      </c>
      <c r="O743" s="35">
        <f t="shared" si="374"/>
        <v>6.1174911239941769</v>
      </c>
      <c r="P743" s="499">
        <f t="shared" si="373"/>
        <v>5.025907612237507</v>
      </c>
    </row>
    <row r="744" spans="2:17" x14ac:dyDescent="0.3">
      <c r="B744" s="31" t="s">
        <v>332</v>
      </c>
      <c r="C744" s="34">
        <f t="shared" si="371"/>
        <v>3.1730521641871094</v>
      </c>
      <c r="D744" s="35">
        <f t="shared" si="371"/>
        <v>5.3980939083744799</v>
      </c>
      <c r="E744" s="35">
        <f t="shared" si="371"/>
        <v>5.5248658964919182</v>
      </c>
      <c r="F744" s="35">
        <f t="shared" si="371"/>
        <v>6.1279747768948702</v>
      </c>
      <c r="G744" s="35">
        <f t="shared" si="371"/>
        <v>6.5255634037554024</v>
      </c>
      <c r="H744" s="35">
        <f t="shared" si="371"/>
        <v>6.6085544954861746</v>
      </c>
      <c r="I744" s="35">
        <f t="shared" si="371"/>
        <v>6.561631392950285</v>
      </c>
      <c r="J744" s="34" t="str">
        <f t="shared" si="374"/>
        <v>nav</v>
      </c>
      <c r="K744" s="35" t="str">
        <f t="shared" si="374"/>
        <v>nav</v>
      </c>
      <c r="L744" s="35" t="str">
        <f t="shared" si="374"/>
        <v>nav</v>
      </c>
      <c r="M744" s="35" t="str">
        <f t="shared" si="374"/>
        <v>nav</v>
      </c>
      <c r="N744" s="35" t="str">
        <f t="shared" si="374"/>
        <v>nav</v>
      </c>
      <c r="O744" s="35" t="str">
        <f t="shared" si="374"/>
        <v>nav</v>
      </c>
      <c r="P744" s="499" t="str">
        <f t="shared" si="373"/>
        <v>nav</v>
      </c>
    </row>
    <row r="745" spans="2:17" x14ac:dyDescent="0.3">
      <c r="B745" s="31" t="s">
        <v>477</v>
      </c>
      <c r="C745" s="34" t="str">
        <f t="shared" ref="C745:I754" si="375">IF(ISNUMBER(C701/C14*1000),C701/C14*1000,"nav")</f>
        <v>nav</v>
      </c>
      <c r="D745" s="35" t="s">
        <v>10</v>
      </c>
      <c r="E745" s="35" t="s">
        <v>10</v>
      </c>
      <c r="F745" s="35" t="s">
        <v>10</v>
      </c>
      <c r="G745" s="35" t="s">
        <v>10</v>
      </c>
      <c r="H745" s="35" t="s">
        <v>10</v>
      </c>
      <c r="I745" s="35" t="s">
        <v>10</v>
      </c>
      <c r="J745" s="34" t="str">
        <f t="shared" si="374"/>
        <v>nav</v>
      </c>
      <c r="K745" s="35" t="str">
        <f t="shared" si="374"/>
        <v>nav</v>
      </c>
      <c r="L745" s="35" t="str">
        <f t="shared" si="374"/>
        <v>nav</v>
      </c>
      <c r="M745" s="35" t="str">
        <f t="shared" si="374"/>
        <v>nav</v>
      </c>
      <c r="N745" s="35" t="str">
        <f t="shared" si="374"/>
        <v>nav</v>
      </c>
      <c r="O745" s="35" t="str">
        <f t="shared" si="374"/>
        <v>nav</v>
      </c>
      <c r="P745" s="499" t="str">
        <f t="shared" si="373"/>
        <v>nav</v>
      </c>
    </row>
    <row r="746" spans="2:17" s="301" customFormat="1" x14ac:dyDescent="0.3">
      <c r="B746" s="31" t="s">
        <v>727</v>
      </c>
      <c r="C746" s="34">
        <f t="shared" si="375"/>
        <v>0.47639382541914171</v>
      </c>
      <c r="D746" s="35">
        <f t="shared" si="375"/>
        <v>0.6087467104092058</v>
      </c>
      <c r="E746" s="35">
        <f t="shared" si="375"/>
        <v>0.62209039024722401</v>
      </c>
      <c r="F746" s="35">
        <f t="shared" si="375"/>
        <v>0.62695447912294877</v>
      </c>
      <c r="G746" s="35">
        <f t="shared" si="375"/>
        <v>0.64648301699758659</v>
      </c>
      <c r="H746" s="35">
        <f t="shared" si="375"/>
        <v>0.66530542599082176</v>
      </c>
      <c r="I746" s="35">
        <f t="shared" si="375"/>
        <v>0.6514676031649661</v>
      </c>
      <c r="J746" s="34">
        <f t="shared" ref="J746:J754" si="376">IF(ISNUMBER(C702/C250),C702/C250,"nav")</f>
        <v>2.615174329207814</v>
      </c>
      <c r="K746" s="35">
        <f t="shared" ref="K746:K754" si="377">IF(ISNUMBER(D702/D250),D702/D250,"nav")</f>
        <v>3.8919057372663128</v>
      </c>
      <c r="L746" s="35">
        <f t="shared" ref="L746:P746" si="378">IF(ISNUMBER(E702/E250),E702/E250,"nav")</f>
        <v>3.3225787696527629</v>
      </c>
      <c r="M746" s="35">
        <f t="shared" si="378"/>
        <v>3.3711598021191</v>
      </c>
      <c r="N746" s="35">
        <f t="shared" si="378"/>
        <v>3.6906076984164966</v>
      </c>
      <c r="O746" s="35">
        <f t="shared" si="378"/>
        <v>2.1683371949781254</v>
      </c>
      <c r="P746" s="35">
        <f t="shared" si="378"/>
        <v>2.9182958032840918</v>
      </c>
      <c r="Q746" s="629"/>
    </row>
    <row r="747" spans="2:17" x14ac:dyDescent="0.3">
      <c r="B747" s="31" t="s">
        <v>333</v>
      </c>
      <c r="C747" s="34" t="str">
        <f t="shared" si="375"/>
        <v>nav</v>
      </c>
      <c r="D747" s="35">
        <f t="shared" si="375"/>
        <v>4.6030450238584466</v>
      </c>
      <c r="E747" s="35">
        <f t="shared" si="375"/>
        <v>3.5188989654600826</v>
      </c>
      <c r="F747" s="35">
        <f t="shared" si="375"/>
        <v>3.4433431988787464</v>
      </c>
      <c r="G747" s="35">
        <f t="shared" si="375"/>
        <v>3.5411249056045442</v>
      </c>
      <c r="H747" s="35">
        <f t="shared" si="375"/>
        <v>3.9168977114630592</v>
      </c>
      <c r="I747" s="35">
        <f t="shared" si="375"/>
        <v>3.3138274175876217</v>
      </c>
      <c r="J747" s="34" t="str">
        <f t="shared" si="376"/>
        <v>nav</v>
      </c>
      <c r="K747" s="35">
        <f t="shared" si="377"/>
        <v>11.710130081857493</v>
      </c>
      <c r="L747" s="35">
        <f t="shared" ref="L747:P754" si="379">IF(ISNUMBER(E703/E251),E703/E251,"nav")</f>
        <v>9.4689363525299672</v>
      </c>
      <c r="M747" s="35">
        <f t="shared" si="379"/>
        <v>8.539251784739136</v>
      </c>
      <c r="N747" s="35">
        <f t="shared" si="379"/>
        <v>8.1427158916641957</v>
      </c>
      <c r="O747" s="35">
        <f t="shared" si="379"/>
        <v>8.3828431826887222</v>
      </c>
      <c r="P747" s="499">
        <f t="shared" si="379"/>
        <v>5.7888088863537757</v>
      </c>
    </row>
    <row r="748" spans="2:17" x14ac:dyDescent="0.3">
      <c r="B748" s="31" t="s">
        <v>334</v>
      </c>
      <c r="C748" s="34">
        <f t="shared" si="375"/>
        <v>1.2741505282446959</v>
      </c>
      <c r="D748" s="35">
        <f t="shared" si="375"/>
        <v>1.152444188366184</v>
      </c>
      <c r="E748" s="35">
        <f t="shared" si="375"/>
        <v>0.80899066476814507</v>
      </c>
      <c r="F748" s="35">
        <f t="shared" si="375"/>
        <v>0.61242530494725722</v>
      </c>
      <c r="G748" s="35">
        <f t="shared" si="375"/>
        <v>0.61182908914653744</v>
      </c>
      <c r="H748" s="35">
        <f t="shared" si="375"/>
        <v>0.53927468943178114</v>
      </c>
      <c r="I748" s="35">
        <f t="shared" si="375"/>
        <v>0.43689174465661251</v>
      </c>
      <c r="J748" s="34">
        <f t="shared" si="376"/>
        <v>11.175269103722158</v>
      </c>
      <c r="K748" s="35">
        <f t="shared" si="377"/>
        <v>10.16283315881175</v>
      </c>
      <c r="L748" s="35">
        <f t="shared" si="379"/>
        <v>7.0158882686270596</v>
      </c>
      <c r="M748" s="35">
        <f t="shared" si="379"/>
        <v>5.1088071165985598</v>
      </c>
      <c r="N748" s="35">
        <f t="shared" si="379"/>
        <v>4.9875821189716607</v>
      </c>
      <c r="O748" s="35">
        <f t="shared" si="379"/>
        <v>4.3979272015544719</v>
      </c>
      <c r="P748" s="499">
        <f t="shared" si="379"/>
        <v>2.9607144800729723</v>
      </c>
    </row>
    <row r="749" spans="2:17" x14ac:dyDescent="0.3">
      <c r="B749" s="31" t="s">
        <v>335</v>
      </c>
      <c r="C749" s="34">
        <f t="shared" si="375"/>
        <v>0.90741600955334967</v>
      </c>
      <c r="D749" s="35">
        <f t="shared" si="375"/>
        <v>0.78114802202458233</v>
      </c>
      <c r="E749" s="35">
        <f t="shared" si="375"/>
        <v>0.74010002737025216</v>
      </c>
      <c r="F749" s="35">
        <f t="shared" si="375"/>
        <v>0.71795738647726881</v>
      </c>
      <c r="G749" s="35">
        <f t="shared" si="375"/>
        <v>0.71601164032876186</v>
      </c>
      <c r="H749" s="35">
        <f t="shared" si="375"/>
        <v>0.7176629069710061</v>
      </c>
      <c r="I749" s="35">
        <f t="shared" si="375"/>
        <v>0.60208904829801224</v>
      </c>
      <c r="J749" s="34" t="str">
        <f t="shared" si="376"/>
        <v>nav</v>
      </c>
      <c r="K749" s="35" t="str">
        <f t="shared" si="377"/>
        <v>nav</v>
      </c>
      <c r="L749" s="35" t="str">
        <f t="shared" si="379"/>
        <v>nav</v>
      </c>
      <c r="M749" s="35" t="str">
        <f t="shared" si="379"/>
        <v>nav</v>
      </c>
      <c r="N749" s="35" t="str">
        <f t="shared" si="379"/>
        <v>nav</v>
      </c>
      <c r="O749" s="35" t="str">
        <f t="shared" si="379"/>
        <v>nav</v>
      </c>
      <c r="P749" s="499" t="str">
        <f t="shared" si="379"/>
        <v>nav</v>
      </c>
    </row>
    <row r="750" spans="2:17" x14ac:dyDescent="0.3">
      <c r="B750" s="31" t="s">
        <v>336</v>
      </c>
      <c r="C750" s="34">
        <f t="shared" si="375"/>
        <v>1.9712702334305894</v>
      </c>
      <c r="D750" s="35">
        <f t="shared" si="375"/>
        <v>1.8035275155996124</v>
      </c>
      <c r="E750" s="35">
        <f t="shared" si="375"/>
        <v>1.7645752320782093</v>
      </c>
      <c r="F750" s="35">
        <f t="shared" si="375"/>
        <v>1.7229189376271454</v>
      </c>
      <c r="G750" s="35">
        <f t="shared" si="375"/>
        <v>1.813233411212759</v>
      </c>
      <c r="H750" s="35">
        <f t="shared" si="375"/>
        <v>1.917371447802577</v>
      </c>
      <c r="I750" s="35">
        <f t="shared" si="375"/>
        <v>1.9293787001783702</v>
      </c>
      <c r="J750" s="34">
        <f t="shared" si="376"/>
        <v>8.2957055999513081</v>
      </c>
      <c r="K750" s="35">
        <f t="shared" si="377"/>
        <v>7.2947449588492921</v>
      </c>
      <c r="L750" s="35">
        <f t="shared" si="379"/>
        <v>6.8094155748792353</v>
      </c>
      <c r="M750" s="35">
        <f t="shared" si="379"/>
        <v>6.2269505932031874</v>
      </c>
      <c r="N750" s="35">
        <f t="shared" si="379"/>
        <v>6.6149794857321034</v>
      </c>
      <c r="O750" s="35">
        <f t="shared" si="379"/>
        <v>6.8528611452133648</v>
      </c>
      <c r="P750" s="499">
        <f t="shared" si="379"/>
        <v>5.5341503901534654</v>
      </c>
    </row>
    <row r="751" spans="2:17" x14ac:dyDescent="0.3">
      <c r="B751" s="31" t="s">
        <v>337</v>
      </c>
      <c r="C751" s="34">
        <f t="shared" si="375"/>
        <v>1.8913157657606776</v>
      </c>
      <c r="D751" s="35">
        <f t="shared" si="375"/>
        <v>1.7776241149272605</v>
      </c>
      <c r="E751" s="35">
        <f t="shared" si="375"/>
        <v>1.7438964779282613</v>
      </c>
      <c r="F751" s="35">
        <f t="shared" si="375"/>
        <v>1.6950115463786553</v>
      </c>
      <c r="G751" s="35">
        <f t="shared" si="375"/>
        <v>1.4098969986668841</v>
      </c>
      <c r="H751" s="35">
        <f t="shared" si="375"/>
        <v>1.4457568233563522</v>
      </c>
      <c r="I751" s="35">
        <f t="shared" si="375"/>
        <v>1.5192680139614996</v>
      </c>
      <c r="J751" s="34">
        <f t="shared" si="376"/>
        <v>16.059547947770717</v>
      </c>
      <c r="K751" s="35">
        <f t="shared" si="377"/>
        <v>14.789261508293233</v>
      </c>
      <c r="L751" s="35">
        <f t="shared" si="379"/>
        <v>14.545859764450363</v>
      </c>
      <c r="M751" s="35">
        <f t="shared" si="379"/>
        <v>14.78693370541918</v>
      </c>
      <c r="N751" s="35">
        <f t="shared" si="379"/>
        <v>12.844363980362365</v>
      </c>
      <c r="O751" s="35">
        <f t="shared" si="379"/>
        <v>11.50197070860572</v>
      </c>
      <c r="P751" s="499">
        <f t="shared" si="379"/>
        <v>9.7532212037011252</v>
      </c>
    </row>
    <row r="752" spans="2:17" x14ac:dyDescent="0.3">
      <c r="B752" s="31" t="s">
        <v>338</v>
      </c>
      <c r="C752" s="34">
        <f t="shared" si="375"/>
        <v>13.765633460117051</v>
      </c>
      <c r="D752" s="35">
        <f t="shared" si="375"/>
        <v>11.869233585315362</v>
      </c>
      <c r="E752" s="35">
        <f t="shared" si="375"/>
        <v>9.5046653697044956</v>
      </c>
      <c r="F752" s="35">
        <f t="shared" si="375"/>
        <v>10.330325720010961</v>
      </c>
      <c r="G752" s="35">
        <f t="shared" si="375"/>
        <v>11.130215634189245</v>
      </c>
      <c r="H752" s="35">
        <f t="shared" si="375"/>
        <v>12.505315672775296</v>
      </c>
      <c r="I752" s="35">
        <f t="shared" si="375"/>
        <v>11.739854920939676</v>
      </c>
      <c r="J752" s="34">
        <f t="shared" si="376"/>
        <v>38.160426800656225</v>
      </c>
      <c r="K752" s="35">
        <f t="shared" si="377"/>
        <v>29.834292550275414</v>
      </c>
      <c r="L752" s="35">
        <f t="shared" si="379"/>
        <v>24.733652127342253</v>
      </c>
      <c r="M752" s="35">
        <f t="shared" si="379"/>
        <v>26.920160614701842</v>
      </c>
      <c r="N752" s="35">
        <f t="shared" si="379"/>
        <v>30.108290780606104</v>
      </c>
      <c r="O752" s="35">
        <f t="shared" si="379"/>
        <v>31.29229225675164</v>
      </c>
      <c r="P752" s="499">
        <f t="shared" si="379"/>
        <v>25.89316719468043</v>
      </c>
    </row>
    <row r="753" spans="2:16" x14ac:dyDescent="0.3">
      <c r="B753" s="31" t="s">
        <v>339</v>
      </c>
      <c r="C753" s="34">
        <f t="shared" si="375"/>
        <v>5.2072700541179451</v>
      </c>
      <c r="D753" s="35">
        <f t="shared" si="375"/>
        <v>5.7352029630068966</v>
      </c>
      <c r="E753" s="35">
        <f t="shared" si="375"/>
        <v>5.4538929795831486</v>
      </c>
      <c r="F753" s="35">
        <f t="shared" si="375"/>
        <v>5.6614858286740875</v>
      </c>
      <c r="G753" s="35">
        <f t="shared" si="375"/>
        <v>7.5702073618710717</v>
      </c>
      <c r="H753" s="35">
        <f t="shared" si="375"/>
        <v>8.8291885053901229</v>
      </c>
      <c r="I753" s="35">
        <f t="shared" si="375"/>
        <v>11.431801458163175</v>
      </c>
      <c r="J753" s="34" t="str">
        <f t="shared" si="376"/>
        <v>nav</v>
      </c>
      <c r="K753" s="35" t="str">
        <f t="shared" si="377"/>
        <v>nav</v>
      </c>
      <c r="L753" s="35" t="str">
        <f t="shared" si="379"/>
        <v>nav</v>
      </c>
      <c r="M753" s="35" t="str">
        <f t="shared" si="379"/>
        <v>nav</v>
      </c>
      <c r="N753" s="35" t="str">
        <f t="shared" si="379"/>
        <v>nav</v>
      </c>
      <c r="O753" s="35" t="str">
        <f t="shared" si="379"/>
        <v>nav</v>
      </c>
      <c r="P753" s="499" t="str">
        <f t="shared" si="379"/>
        <v>nav</v>
      </c>
    </row>
    <row r="754" spans="2:16" x14ac:dyDescent="0.3">
      <c r="B754" s="33" t="s">
        <v>340</v>
      </c>
      <c r="C754" s="36">
        <f t="shared" si="375"/>
        <v>2.9881262635970809</v>
      </c>
      <c r="D754" s="37">
        <f t="shared" si="375"/>
        <v>3.3046065270162659</v>
      </c>
      <c r="E754" s="37">
        <f t="shared" si="375"/>
        <v>3.187618894382152</v>
      </c>
      <c r="F754" s="37">
        <f t="shared" si="375"/>
        <v>2.9832000794056124</v>
      </c>
      <c r="G754" s="37">
        <f t="shared" si="375"/>
        <v>3.017631613195555</v>
      </c>
      <c r="H754" s="37">
        <f t="shared" si="375"/>
        <v>2.9890067747651528</v>
      </c>
      <c r="I754" s="37">
        <f t="shared" si="375"/>
        <v>3.029323008459945</v>
      </c>
      <c r="J754" s="36">
        <f t="shared" si="376"/>
        <v>11.144088290492411</v>
      </c>
      <c r="K754" s="37">
        <f t="shared" si="377"/>
        <v>12.198499629923262</v>
      </c>
      <c r="L754" s="37">
        <f t="shared" si="379"/>
        <v>10.880416516858542</v>
      </c>
      <c r="M754" s="37">
        <f t="shared" si="379"/>
        <v>10.795180327154146</v>
      </c>
      <c r="N754" s="37">
        <f t="shared" si="379"/>
        <v>10.913895891078006</v>
      </c>
      <c r="O754" s="37">
        <f t="shared" si="379"/>
        <v>9.7655344992492896</v>
      </c>
      <c r="P754" s="500">
        <f t="shared" si="379"/>
        <v>7.7712005995203839</v>
      </c>
    </row>
    <row r="755" spans="2:16" x14ac:dyDescent="0.3">
      <c r="B755" s="261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2:16" x14ac:dyDescent="0.3">
      <c r="B756" s="722" t="s">
        <v>370</v>
      </c>
      <c r="C756" s="722"/>
      <c r="D756" s="722"/>
      <c r="E756" s="722"/>
      <c r="F756" s="722"/>
      <c r="G756" s="722"/>
      <c r="H756" s="722"/>
      <c r="I756" s="722"/>
      <c r="J756" s="722"/>
      <c r="K756" s="722"/>
      <c r="L756" s="722"/>
      <c r="M756" s="722"/>
      <c r="N756" s="722"/>
      <c r="O756" s="722"/>
      <c r="P756" s="722"/>
    </row>
    <row r="757" spans="2:16" x14ac:dyDescent="0.3">
      <c r="B757" s="709" t="s">
        <v>371</v>
      </c>
      <c r="C757" s="709"/>
      <c r="D757" s="709"/>
      <c r="E757" s="709"/>
      <c r="F757" s="709"/>
      <c r="G757" s="709"/>
      <c r="H757" s="709"/>
      <c r="I757" s="709"/>
      <c r="J757" s="709"/>
      <c r="K757" s="709"/>
      <c r="L757" s="709"/>
      <c r="M757" s="709"/>
      <c r="N757" s="709"/>
      <c r="O757" s="709"/>
      <c r="P757" s="709"/>
    </row>
    <row r="758" spans="2:16" x14ac:dyDescent="0.3">
      <c r="B758" s="734" t="s">
        <v>579</v>
      </c>
      <c r="C758" s="734"/>
      <c r="D758" s="734"/>
      <c r="E758" s="734"/>
      <c r="F758" s="734"/>
      <c r="G758" s="734"/>
      <c r="H758" s="734"/>
      <c r="I758" s="734"/>
      <c r="J758" s="734"/>
      <c r="K758" s="734"/>
      <c r="L758" s="734"/>
      <c r="M758" s="734"/>
      <c r="N758" s="734"/>
      <c r="O758" s="734"/>
      <c r="P758" s="734"/>
    </row>
    <row r="759" spans="2:16" x14ac:dyDescent="0.3">
      <c r="B759" s="261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2:16" x14ac:dyDescent="0.3">
      <c r="B760" s="17">
        <v>100</v>
      </c>
      <c r="C760" s="715" t="s">
        <v>22</v>
      </c>
      <c r="D760" s="716"/>
      <c r="E760" s="716"/>
      <c r="F760" s="716"/>
      <c r="G760" s="716"/>
      <c r="H760" s="716"/>
      <c r="I760" s="716"/>
      <c r="J760" s="715" t="s">
        <v>23</v>
      </c>
      <c r="K760" s="716"/>
      <c r="L760" s="716"/>
      <c r="M760" s="716"/>
      <c r="N760" s="716"/>
      <c r="O760" s="716"/>
      <c r="P760" s="716"/>
    </row>
    <row r="761" spans="2:16" x14ac:dyDescent="0.3">
      <c r="B761" s="3"/>
      <c r="C761" s="431">
        <v>2014</v>
      </c>
      <c r="D761" s="416">
        <v>2015</v>
      </c>
      <c r="E761" s="416">
        <v>2016</v>
      </c>
      <c r="F761" s="416">
        <v>2017</v>
      </c>
      <c r="G761" s="416">
        <v>2018</v>
      </c>
      <c r="H761" s="416">
        <v>2019</v>
      </c>
      <c r="I761" s="416">
        <v>2020</v>
      </c>
      <c r="J761" s="384">
        <v>2014</v>
      </c>
      <c r="K761" s="385">
        <v>2015</v>
      </c>
      <c r="L761" s="385">
        <v>2016</v>
      </c>
      <c r="M761" s="385">
        <v>2017</v>
      </c>
      <c r="N761" s="385">
        <v>2018</v>
      </c>
      <c r="O761" s="385">
        <v>2019</v>
      </c>
      <c r="P761" s="385">
        <v>2020</v>
      </c>
    </row>
    <row r="762" spans="2:16" x14ac:dyDescent="0.3">
      <c r="B762" s="32" t="s">
        <v>327</v>
      </c>
      <c r="C762" s="42">
        <f>[1]ARG!C226/1000</f>
        <v>956.80591268117632</v>
      </c>
      <c r="D762" s="43">
        <f>[1]ARG!D226/1000</f>
        <v>811.54407601136484</v>
      </c>
      <c r="E762" s="43">
        <f>[1]ARG!E226/1000</f>
        <v>971.16046138915601</v>
      </c>
      <c r="F762" s="43">
        <f>[1]ARG!F226/1000</f>
        <v>1090.0683212699457</v>
      </c>
      <c r="G762" s="43">
        <f>[1]ARG!G226/1000</f>
        <v>787.29305363370054</v>
      </c>
      <c r="H762" s="43">
        <f>[1]ARG!H226/1000</f>
        <v>789.70339906009372</v>
      </c>
      <c r="I762" s="498">
        <f>[1]ARG!I226/1000</f>
        <v>827.60897614911198</v>
      </c>
      <c r="J762" s="42">
        <f>[1]ARG!C229/1000</f>
        <v>7.4012532351412563</v>
      </c>
      <c r="K762" s="43">
        <f>[1]ARG!D229/1000</f>
        <v>6.8403982532518262</v>
      </c>
      <c r="L762" s="43">
        <f>[1]ARG!E229/1000</f>
        <v>8.4951282813529172</v>
      </c>
      <c r="M762" s="43">
        <f>[1]ARG!F229/1000</f>
        <v>11.131363709295202</v>
      </c>
      <c r="N762" s="43">
        <f>[1]ARG!G229/1000</f>
        <v>8.6470784494872799</v>
      </c>
      <c r="O762" s="43">
        <f>[1]ARG!H229/1000</f>
        <v>8.9580194842198857</v>
      </c>
      <c r="P762" s="498">
        <f>[1]ARG!I229/1000</f>
        <v>9.0655759505713078</v>
      </c>
    </row>
    <row r="763" spans="2:16" s="301" customFormat="1" x14ac:dyDescent="0.3">
      <c r="B763" s="31" t="s">
        <v>640</v>
      </c>
      <c r="C763" s="34">
        <f>[1]BA!C215/1000</f>
        <v>6.3928570000000002</v>
      </c>
      <c r="D763" s="35">
        <f>[1]BA!D215/1000</f>
        <v>6.722925</v>
      </c>
      <c r="E763" s="35">
        <f>[1]BA!E215/1000</f>
        <v>8.658353</v>
      </c>
      <c r="F763" s="35">
        <f>[1]BA!F215/1000</f>
        <v>12.384528</v>
      </c>
      <c r="G763" s="35">
        <f>[1]BA!G215/1000</f>
        <v>14.370718999999999</v>
      </c>
      <c r="H763" s="35">
        <f>[1]BA!H215/1000</f>
        <v>13.837616000000001</v>
      </c>
      <c r="I763" s="499">
        <f>[1]BA!I215/1000</f>
        <v>13.063120999999999</v>
      </c>
      <c r="J763" s="34">
        <f>[1]BA!C218/1000</f>
        <v>3.0882E-2</v>
      </c>
      <c r="K763" s="35">
        <f>[1]BA!D218/1000</f>
        <v>0.33595199999999997</v>
      </c>
      <c r="L763" s="35">
        <f>[1]BA!E218/1000</f>
        <v>0.34248299999999998</v>
      </c>
      <c r="M763" s="35">
        <f>[1]BA!F218/1000</f>
        <v>0.36823</v>
      </c>
      <c r="N763" s="35">
        <f>[1]BA!G218/1000</f>
        <v>0.53198199999999995</v>
      </c>
      <c r="O763" s="35">
        <f>[1]BA!H218/1000</f>
        <v>0.55046299999999992</v>
      </c>
      <c r="P763" s="499">
        <f>[1]BA!I218/1000</f>
        <v>0.45095299999999999</v>
      </c>
    </row>
    <row r="764" spans="2:16" x14ac:dyDescent="0.3">
      <c r="B764" s="31" t="s">
        <v>328</v>
      </c>
      <c r="C764" s="34" t="s">
        <v>10</v>
      </c>
      <c r="D764" s="35" t="s">
        <v>10</v>
      </c>
      <c r="E764" s="35" t="s">
        <v>10</v>
      </c>
      <c r="F764" s="35" t="s">
        <v>10</v>
      </c>
      <c r="G764" s="35" t="s">
        <v>10</v>
      </c>
      <c r="H764" s="35" t="s">
        <v>10</v>
      </c>
      <c r="I764" s="499" t="s">
        <v>10</v>
      </c>
      <c r="J764" s="34" t="s">
        <v>10</v>
      </c>
      <c r="K764" s="35" t="s">
        <v>10</v>
      </c>
      <c r="L764" s="35" t="s">
        <v>10</v>
      </c>
      <c r="M764" s="35" t="s">
        <v>10</v>
      </c>
      <c r="N764" s="35" t="s">
        <v>10</v>
      </c>
      <c r="O764" s="35" t="s">
        <v>10</v>
      </c>
      <c r="P764" s="499" t="s">
        <v>10</v>
      </c>
    </row>
    <row r="765" spans="2:16" x14ac:dyDescent="0.3">
      <c r="B765" s="31" t="s">
        <v>329</v>
      </c>
      <c r="C765" s="34">
        <f>[1]BR!C221/1000</f>
        <v>14325.897307512636</v>
      </c>
      <c r="D765" s="35">
        <f>[1]BR!D221/1000</f>
        <v>10827.413137149193</v>
      </c>
      <c r="E765" s="35">
        <f>[1]BR!E221/1000</f>
        <v>10333.102425851062</v>
      </c>
      <c r="F765" s="35">
        <f>[1]BR!F221/1000</f>
        <v>12362.997619006053</v>
      </c>
      <c r="G765" s="35">
        <f>[1]BR!G221/1000</f>
        <v>12220.459185825195</v>
      </c>
      <c r="H765" s="35">
        <f>[1]BR!H221/1000</f>
        <v>13326.530165366901</v>
      </c>
      <c r="I765" s="499">
        <f>[1]BR!I221/1000</f>
        <v>11636.929626036281</v>
      </c>
      <c r="J765" s="34">
        <f>[1]BR!C224/1000</f>
        <v>2134.4919658555232</v>
      </c>
      <c r="K765" s="35">
        <f>[1]BR!D224/1000</f>
        <v>1291.9243080291762</v>
      </c>
      <c r="L765" s="35">
        <f>[1]BR!E224/1000</f>
        <v>1870.5689573105965</v>
      </c>
      <c r="M765" s="35">
        <f>[1]BR!F224/1000</f>
        <v>2259.5310214402507</v>
      </c>
      <c r="N765" s="35">
        <f>[1]BR!G224/1000</f>
        <v>1867.174498324033</v>
      </c>
      <c r="O765" s="35">
        <f>[1]BR!H224/1000</f>
        <v>1312.5757665581866</v>
      </c>
      <c r="P765" s="499">
        <f>[1]BR!I224/1000</f>
        <v>823.35496626326926</v>
      </c>
    </row>
    <row r="766" spans="2:16" x14ac:dyDescent="0.3">
      <c r="B766" s="31" t="s">
        <v>330</v>
      </c>
      <c r="C766" s="34">
        <f>[1]CL!C218/1000</f>
        <v>118.15332078378313</v>
      </c>
      <c r="D766" s="35">
        <f>[1]CL!D218/1000</f>
        <v>136.08762565934376</v>
      </c>
      <c r="E766" s="35">
        <f>[1]CL!E218/1000</f>
        <v>170.82714125387616</v>
      </c>
      <c r="F766" s="35">
        <f>[1]CL!F218/1000</f>
        <v>209.38021384543546</v>
      </c>
      <c r="G766" s="35">
        <f>[1]CL!G218/1000</f>
        <v>194.62758327934745</v>
      </c>
      <c r="H766" s="35">
        <f>[1]CL!H218/1000</f>
        <v>191.52034140252852</v>
      </c>
      <c r="I766" s="499">
        <f>[1]CL!I218/1000</f>
        <v>196.68971867007673</v>
      </c>
      <c r="J766" s="34" t="s">
        <v>12</v>
      </c>
      <c r="K766" s="35" t="s">
        <v>12</v>
      </c>
      <c r="L766" s="35" t="s">
        <v>12</v>
      </c>
      <c r="M766" s="35" t="s">
        <v>12</v>
      </c>
      <c r="N766" s="35" t="s">
        <v>12</v>
      </c>
      <c r="O766" s="35" t="s">
        <v>12</v>
      </c>
      <c r="P766" s="499" t="s">
        <v>10</v>
      </c>
    </row>
    <row r="767" spans="2:16" x14ac:dyDescent="0.3">
      <c r="B767" s="31" t="s">
        <v>331</v>
      </c>
      <c r="C767" s="34">
        <f>[1]CO!C215/1000</f>
        <v>389.9181586998435</v>
      </c>
      <c r="D767" s="35">
        <f>[1]CO!D215/1000</f>
        <v>316.19768465752804</v>
      </c>
      <c r="E767" s="35">
        <f>[1]CO!E215/1000</f>
        <v>298.12813196463082</v>
      </c>
      <c r="F767" s="35">
        <f>[1]CO!F215/1000</f>
        <v>338.04073600496957</v>
      </c>
      <c r="G767" s="35">
        <f>[1]CO!G215/1000</f>
        <v>375.1781013306998</v>
      </c>
      <c r="H767" s="35">
        <f>[1]CO!H215/1000</f>
        <v>378.33952830481445</v>
      </c>
      <c r="I767" s="499">
        <f>[1]CO!I215/1000</f>
        <v>394.3187732462153</v>
      </c>
      <c r="J767" s="34">
        <f>[1]CO!C218/1000</f>
        <v>1.1573727694915528</v>
      </c>
      <c r="K767" s="35">
        <f>[1]CO!D218/1000</f>
        <v>0.95048657281929005</v>
      </c>
      <c r="L767" s="35">
        <f>[1]CO!E218/1000</f>
        <v>1.0503942686162597</v>
      </c>
      <c r="M767" s="35">
        <f>[1]CO!F218/1000</f>
        <v>1.2630302331627974</v>
      </c>
      <c r="N767" s="35">
        <f>[1]CO!G218/1000</f>
        <v>1.5089376143813282</v>
      </c>
      <c r="O767" s="35">
        <f>[1]CO!H218/1000</f>
        <v>1.4197900444554366</v>
      </c>
      <c r="P767" s="499">
        <f>[1]CO!I218/1000</f>
        <v>1.2162536365611138</v>
      </c>
    </row>
    <row r="768" spans="2:16" x14ac:dyDescent="0.3">
      <c r="B768" s="31" t="s">
        <v>332</v>
      </c>
      <c r="C768" s="34">
        <f>[1]CR!C223/1000</f>
        <v>98.383780696630382</v>
      </c>
      <c r="D768" s="35">
        <f>[1]CR!D223/1000</f>
        <v>214.26063098562841</v>
      </c>
      <c r="E768" s="35">
        <f>[1]CR!E223/1000</f>
        <v>219.35720007148234</v>
      </c>
      <c r="F768" s="35">
        <f>[1]CR!F223/1000</f>
        <v>255.10522693948312</v>
      </c>
      <c r="G768" s="35">
        <f>[1]CR!G223/1000</f>
        <v>262.95419033270605</v>
      </c>
      <c r="H768" s="35">
        <f>[1]CR!H223/1000</f>
        <v>315.61066625818836</v>
      </c>
      <c r="I768" s="499">
        <f>[1]CR!I223/1000</f>
        <v>292.73617678471004</v>
      </c>
      <c r="J768" s="34">
        <f>[1]CR!C226/1000</f>
        <v>27.473836340116893</v>
      </c>
      <c r="K768" s="35">
        <f>[1]CR!D226/1000</f>
        <v>46.375323535485208</v>
      </c>
      <c r="L768" s="35">
        <f>[1]CR!E226/1000</f>
        <v>58.712934753066797</v>
      </c>
      <c r="M768" s="35">
        <f>[1]CR!F226/1000</f>
        <v>69.36877962857055</v>
      </c>
      <c r="N768" s="35">
        <f>[1]CR!G226/1000</f>
        <v>85.87381470612786</v>
      </c>
      <c r="O768" s="35">
        <f>[1]CR!H226/1000</f>
        <v>76.55187584875236</v>
      </c>
      <c r="P768" s="499">
        <f>[1]CR!I226/1000</f>
        <v>73.357171584334935</v>
      </c>
    </row>
    <row r="769" spans="2:16" x14ac:dyDescent="0.3">
      <c r="B769" s="31" t="s">
        <v>477</v>
      </c>
      <c r="C769" s="34" t="s">
        <v>10</v>
      </c>
      <c r="D769" s="35">
        <f>[1]CW!D234/1000</f>
        <v>24.086011173184357</v>
      </c>
      <c r="E769" s="35">
        <f>[1]CW!E234/1000</f>
        <v>29.981598324022347</v>
      </c>
      <c r="F769" s="35">
        <f>[1]CW!F234/1000</f>
        <v>30.662932402234635</v>
      </c>
      <c r="G769" s="35">
        <f>[1]CW!G234/1000</f>
        <v>33.364013966480442</v>
      </c>
      <c r="H769" s="35">
        <f>[1]CW!H234/1000</f>
        <v>32.505178212290502</v>
      </c>
      <c r="I769" s="35">
        <f>[1]CW!I234/1000</f>
        <v>25.660674301675979</v>
      </c>
      <c r="J769" s="34" t="s">
        <v>10</v>
      </c>
      <c r="K769" s="35" t="s">
        <v>10</v>
      </c>
      <c r="L769" s="35" t="s">
        <v>10</v>
      </c>
      <c r="M769" s="35" t="s">
        <v>10</v>
      </c>
      <c r="N769" s="35" t="s">
        <v>10</v>
      </c>
      <c r="O769" s="35" t="s">
        <v>10</v>
      </c>
      <c r="P769" s="499" t="s">
        <v>10</v>
      </c>
    </row>
    <row r="770" spans="2:16" s="301" customFormat="1" x14ac:dyDescent="0.3">
      <c r="B770" s="31" t="s">
        <v>727</v>
      </c>
      <c r="C770" s="34">
        <f>[1]EC!C219/1000</f>
        <v>39.717505508829994</v>
      </c>
      <c r="D770" s="35">
        <f>[1]EC!D219/1000</f>
        <v>39.38906918232</v>
      </c>
      <c r="E770" s="35">
        <f>[1]EC!E219/1000</f>
        <v>42.435442387679998</v>
      </c>
      <c r="F770" s="35">
        <f>[1]EC!F219/1000</f>
        <v>44.0392321868</v>
      </c>
      <c r="G770" s="35">
        <f>[1]EC!G219/1000</f>
        <v>45.389445026689998</v>
      </c>
      <c r="H770" s="35">
        <f>[1]EC!H219/1000</f>
        <v>45.887289606310006</v>
      </c>
      <c r="I770" s="35">
        <f>[1]EC!I219/1000</f>
        <v>41.458977356620004</v>
      </c>
      <c r="J770" s="34">
        <f>[1]EC!C222/1000</f>
        <v>8.7442899857199983</v>
      </c>
      <c r="K770" s="35">
        <f>[1]EC!D222/1000</f>
        <v>10.366670706730002</v>
      </c>
      <c r="L770" s="35">
        <f>[1]EC!E222/1000</f>
        <v>9.15789916654</v>
      </c>
      <c r="M770" s="35">
        <f>[1]EC!F222/1000</f>
        <v>9.4135096107900011</v>
      </c>
      <c r="N770" s="35">
        <f>[1]EC!G222/1000</f>
        <v>10.183824341309998</v>
      </c>
      <c r="O770" s="35">
        <f>[1]EC!H222/1000</f>
        <v>10.200216235770002</v>
      </c>
      <c r="P770" s="499">
        <f>[1]EC!I222/1000</f>
        <v>9.367103725969999</v>
      </c>
    </row>
    <row r="771" spans="2:16" x14ac:dyDescent="0.3">
      <c r="B771" s="31" t="s">
        <v>333</v>
      </c>
      <c r="C771" s="34" t="s">
        <v>10</v>
      </c>
      <c r="D771" s="35">
        <f>[1]SV!D219/1000</f>
        <v>19.520686000000001</v>
      </c>
      <c r="E771" s="35">
        <f>[1]SV!E219/1000</f>
        <v>33.571161000000004</v>
      </c>
      <c r="F771" s="35">
        <f>[1]SV!F219/1000</f>
        <v>35.028576999999999</v>
      </c>
      <c r="G771" s="35">
        <f>[1]SV!G219/1000</f>
        <v>39.929912000000002</v>
      </c>
      <c r="H771" s="35">
        <f>[1]SV!H219/1000</f>
        <v>50.938215999999997</v>
      </c>
      <c r="I771" s="499">
        <f>[1]SV!I219/1000</f>
        <v>52.054631633276479</v>
      </c>
      <c r="J771" s="34" t="s">
        <v>193</v>
      </c>
      <c r="K771" s="35">
        <f>[1]SV!D222/1000</f>
        <v>0.55307799999999996</v>
      </c>
      <c r="L771" s="35">
        <f>[1]SV!E222/1000</f>
        <v>0.63324999999999998</v>
      </c>
      <c r="M771" s="35">
        <f>[1]SV!F222/1000</f>
        <v>0.57302999999999993</v>
      </c>
      <c r="N771" s="35">
        <f>[1]SV!G222/1000</f>
        <v>0.67224000000000006</v>
      </c>
      <c r="O771" s="35">
        <f>[1]SV!H222/1000</f>
        <v>0.72994000000000003</v>
      </c>
      <c r="P771" s="499">
        <f>[1]SV!I222/1000</f>
        <v>0.61823260082799991</v>
      </c>
    </row>
    <row r="772" spans="2:16" x14ac:dyDescent="0.3">
      <c r="B772" s="31" t="s">
        <v>334</v>
      </c>
      <c r="C772" s="34">
        <f>[1]GT!C225/1000</f>
        <v>1.3835980885961514E-2</v>
      </c>
      <c r="D772" s="35">
        <f>[1]GT!D225/1000</f>
        <v>7.8726039900899741E-3</v>
      </c>
      <c r="E772" s="35">
        <f>[1]GT!E225/1000</f>
        <v>9.0170738114000535E-3</v>
      </c>
      <c r="F772" s="35">
        <f>[1]GT!F225/1000</f>
        <v>1.9764394350896251E-2</v>
      </c>
      <c r="G772" s="35">
        <f>[1]GT!G225/1000</f>
        <v>2.3571921443736731E-2</v>
      </c>
      <c r="H772" s="35">
        <f>[1]GT!H225/1000</f>
        <v>2.5113092275640667E-2</v>
      </c>
      <c r="I772" s="499">
        <f>[1]GT!I225/1000</f>
        <v>2.3949999999999999E-2</v>
      </c>
      <c r="J772" s="34" t="s">
        <v>10</v>
      </c>
      <c r="K772" s="35" t="s">
        <v>10</v>
      </c>
      <c r="L772" s="35" t="s">
        <v>10</v>
      </c>
      <c r="M772" s="35" t="s">
        <v>10</v>
      </c>
      <c r="N772" s="35" t="s">
        <v>10</v>
      </c>
      <c r="O772" s="35" t="s">
        <v>10</v>
      </c>
      <c r="P772" s="499" t="s">
        <v>10</v>
      </c>
    </row>
    <row r="773" spans="2:16" x14ac:dyDescent="0.3">
      <c r="B773" s="31" t="s">
        <v>335</v>
      </c>
      <c r="C773" s="34">
        <v>2.4227790180625499</v>
      </c>
      <c r="D773" s="35">
        <f>[1]HN!D223/1000</f>
        <v>1.8315506667544372</v>
      </c>
      <c r="E773" s="35">
        <f>[1]HN!E223/1000</f>
        <v>2.259136203419986</v>
      </c>
      <c r="F773" s="35">
        <f>[1]HN!F223/1000</f>
        <v>2.8132262050481431</v>
      </c>
      <c r="G773" s="35">
        <f>[1]HN!G223/1000</f>
        <v>3.8793956456977088</v>
      </c>
      <c r="H773" s="35">
        <f>[1]HN!H223/1000</f>
        <v>5.2506615433718347</v>
      </c>
      <c r="I773" s="499">
        <f>[1]HN!I223/1000</f>
        <v>7.0363459459485815</v>
      </c>
      <c r="J773" s="34" t="s">
        <v>12</v>
      </c>
      <c r="K773" s="35" t="s">
        <v>12</v>
      </c>
      <c r="L773" s="35" t="s">
        <v>12</v>
      </c>
      <c r="M773" s="35" t="s">
        <v>12</v>
      </c>
      <c r="N773" s="35" t="s">
        <v>12</v>
      </c>
      <c r="O773" s="35" t="s">
        <v>12</v>
      </c>
      <c r="P773" s="499" t="s">
        <v>12</v>
      </c>
    </row>
    <row r="774" spans="2:16" x14ac:dyDescent="0.3">
      <c r="B774" s="31" t="s">
        <v>336</v>
      </c>
      <c r="C774" s="34">
        <f>[1]JM!C220/1000</f>
        <v>1.2563419088156058</v>
      </c>
      <c r="D774" s="35">
        <f>[1]JM!D220/1000</f>
        <v>1.4693358498223719</v>
      </c>
      <c r="E774" s="35">
        <f>[1]JM!E220/1000</f>
        <v>1.6294242962403458</v>
      </c>
      <c r="F774" s="35">
        <f>[1]JM!F220/1000</f>
        <v>1.92094659966768</v>
      </c>
      <c r="G774" s="35">
        <f>[1]JM!G220/1000</f>
        <v>2.2839082696227875</v>
      </c>
      <c r="H774" s="35">
        <f>[1]JM!H220/1000</f>
        <v>2.6624132134038878</v>
      </c>
      <c r="I774" s="499">
        <f>[1]JM!I220/1000</f>
        <v>3.0285025436707365</v>
      </c>
      <c r="J774" s="34">
        <f>[1]JM!C223/1000</f>
        <v>8.7171666457454222E-2</v>
      </c>
      <c r="K774" s="35">
        <f>[1]JM!D223/1000</f>
        <v>7.5040573267646585E-2</v>
      </c>
      <c r="L774" s="35">
        <f>[1]JM!E223/1000</f>
        <v>7.170752763866399E-2</v>
      </c>
      <c r="M774" s="35">
        <f>[1]JM!F223/1000</f>
        <v>7.7256018317680003E-2</v>
      </c>
      <c r="N774" s="35">
        <f>[1]JM!G223/1000</f>
        <v>7.7347265126076745E-2</v>
      </c>
      <c r="O774" s="35">
        <f>[1]JM!H223/1000</f>
        <v>5.9270209709208044E-2</v>
      </c>
      <c r="P774" s="499">
        <f>[1]JM!I223/1000</f>
        <v>5.8191198457055157E-2</v>
      </c>
    </row>
    <row r="775" spans="2:16" x14ac:dyDescent="0.3">
      <c r="B775" s="31" t="s">
        <v>337</v>
      </c>
      <c r="C775" s="34">
        <f>[1]RD!C235/1000</f>
        <v>75.789664152866521</v>
      </c>
      <c r="D775" s="35">
        <f>[1]RD!D235/1000</f>
        <v>75.574428609889878</v>
      </c>
      <c r="E775" s="35">
        <f>[1]RD!E235/1000</f>
        <v>84.522324162836753</v>
      </c>
      <c r="F775" s="35">
        <f>[1]RD!F235/1000</f>
        <v>89.092187072209086</v>
      </c>
      <c r="G775" s="35">
        <f>[1]RD!G235/1000</f>
        <v>73.143472356404317</v>
      </c>
      <c r="H775" s="35">
        <f>[1]RD!H235/1000</f>
        <v>80.474972777621787</v>
      </c>
      <c r="I775" s="499">
        <f>[1]RD!I235/1000</f>
        <v>82.484293426328293</v>
      </c>
      <c r="J775" s="34">
        <f>[1]RD!C238/1000</f>
        <v>8.757943139988468</v>
      </c>
      <c r="K775" s="35">
        <f>[1]RD!D238/1000</f>
        <v>8.4689428666425037</v>
      </c>
      <c r="L775" s="35">
        <f>[1]RD!E238/1000</f>
        <v>4.7568674123607124</v>
      </c>
      <c r="M775" s="35">
        <f>[1]RD!F238/1000</f>
        <v>3.4056673852019848</v>
      </c>
      <c r="N775" s="35">
        <f>[1]RD!G238/1000</f>
        <v>4.3156820508163696</v>
      </c>
      <c r="O775" s="35">
        <f>[1]RD!H238/1000</f>
        <v>4.5289022042600893</v>
      </c>
      <c r="P775" s="499">
        <f>[1]RD!I238/1000</f>
        <v>4.8515721134684755</v>
      </c>
    </row>
    <row r="776" spans="2:16" x14ac:dyDescent="0.3">
      <c r="B776" s="31" t="s">
        <v>338</v>
      </c>
      <c r="C776" s="34">
        <f>[1]PY!C218/1000</f>
        <v>467.7489475325977</v>
      </c>
      <c r="D776" s="35">
        <f>[1]PY!D218/1000</f>
        <v>324.32428998305249</v>
      </c>
      <c r="E776" s="35">
        <f>[1]PY!E218/1000</f>
        <v>285.49611913158077</v>
      </c>
      <c r="F776" s="35">
        <f>[1]PY!F218/1000</f>
        <v>352.73499018148971</v>
      </c>
      <c r="G776" s="35">
        <f>[1]PY!G218/1000</f>
        <v>381.46453245602066</v>
      </c>
      <c r="H776" s="35">
        <f>[1]PY!H218/1000</f>
        <v>418.41008421802525</v>
      </c>
      <c r="I776" s="499">
        <f>[1]PY!I218/1000</f>
        <v>390.60323078004899</v>
      </c>
      <c r="J776" s="34" t="s">
        <v>10</v>
      </c>
      <c r="K776" s="35" t="s">
        <v>10</v>
      </c>
      <c r="L776" s="35" t="s">
        <v>10</v>
      </c>
      <c r="M776" s="35" t="s">
        <v>10</v>
      </c>
      <c r="N776" s="35" t="s">
        <v>10</v>
      </c>
      <c r="O776" s="35" t="s">
        <v>10</v>
      </c>
      <c r="P776" s="499" t="s">
        <v>10</v>
      </c>
    </row>
    <row r="777" spans="2:16" x14ac:dyDescent="0.3">
      <c r="B777" s="31" t="s">
        <v>339</v>
      </c>
      <c r="C777" s="34">
        <f>[1]PE!C217/1000</f>
        <v>248.9850467007868</v>
      </c>
      <c r="D777" s="35">
        <f>[1]PE!D217/1000</f>
        <v>233.86859121440068</v>
      </c>
      <c r="E777" s="35">
        <f>[1]PE!E217/1000</f>
        <v>236.29384165559759</v>
      </c>
      <c r="F777" s="35">
        <f>[1]PE!F217/1000</f>
        <v>295.72760865436578</v>
      </c>
      <c r="G777" s="35">
        <f>[1]PE!G217/1000</f>
        <v>425.68551417896657</v>
      </c>
      <c r="H777" s="35">
        <f>[1]PE!H217/1000</f>
        <v>539.25844997065792</v>
      </c>
      <c r="I777" s="499">
        <f>[1]PE!I217/1000</f>
        <v>601.67908418045147</v>
      </c>
      <c r="J777" s="34">
        <f>[1]PE!C220/1000</f>
        <v>1.8200245275424984</v>
      </c>
      <c r="K777" s="35">
        <f>[1]PE!D220/1000</f>
        <v>1.6982786674813031</v>
      </c>
      <c r="L777" s="35">
        <f>[1]PE!E220/1000</f>
        <v>1.5454759608430149</v>
      </c>
      <c r="M777" s="35">
        <f>[1]PE!F220/1000</f>
        <v>1.5885738128974767</v>
      </c>
      <c r="N777" s="35">
        <f>[1]PE!G220/1000</f>
        <v>1.7706232792043857</v>
      </c>
      <c r="O777" s="35">
        <f>[1]PE!H220/1000</f>
        <v>2.1009221960119135</v>
      </c>
      <c r="P777" s="499">
        <f>[1]PE!I220/1000</f>
        <v>1.8134688068209683</v>
      </c>
    </row>
    <row r="778" spans="2:16" x14ac:dyDescent="0.3">
      <c r="B778" s="33" t="s">
        <v>340</v>
      </c>
      <c r="C778" s="36">
        <f>[1]TT!C227/1000</f>
        <v>26.335080000000001</v>
      </c>
      <c r="D778" s="37">
        <f>[1]TT!D227/1000</f>
        <v>26.259370000000001</v>
      </c>
      <c r="E778" s="37">
        <f>[1]TT!E227/1000</f>
        <v>22.891359999999999</v>
      </c>
      <c r="F778" s="37">
        <f>[1]TT!F227/1000</f>
        <v>22.992249999999999</v>
      </c>
      <c r="G778" s="37">
        <f>[1]TT!G227/1000</f>
        <v>26.25705</v>
      </c>
      <c r="H778" s="37">
        <f>[1]TT!H227/1000</f>
        <v>26.513439999999999</v>
      </c>
      <c r="I778" s="500">
        <f>[1]TT!I227/1000</f>
        <v>26.97335</v>
      </c>
      <c r="J778" s="36">
        <f>[1]TT!C230/1000</f>
        <v>7.9075676444801388E-2</v>
      </c>
      <c r="K778" s="37">
        <f>[1]TT!D230/1000</f>
        <v>9.4466397844393743E-2</v>
      </c>
      <c r="L778" s="37">
        <f>[1]TT!E230/1000</f>
        <v>7.8835434574228536E-2</v>
      </c>
      <c r="M778" s="37">
        <f>[1]TT!F230/1000</f>
        <v>8.7213313860209279E-2</v>
      </c>
      <c r="N778" s="37">
        <f>[1]TT!G230/1000</f>
        <v>0.13330574807313453</v>
      </c>
      <c r="O778" s="37">
        <f>[1]TT!H230/1000</f>
        <v>0.10844589845591732</v>
      </c>
      <c r="P778" s="500">
        <f>[1]TT!I230/1000</f>
        <v>0.27730500000000002</v>
      </c>
    </row>
    <row r="779" spans="2:16" x14ac:dyDescent="0.3">
      <c r="B779" s="3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</row>
    <row r="780" spans="2:16" x14ac:dyDescent="0.3">
      <c r="B780" s="722" t="s">
        <v>372</v>
      </c>
      <c r="C780" s="722"/>
      <c r="D780" s="722"/>
      <c r="E780" s="722"/>
      <c r="F780" s="722"/>
      <c r="G780" s="722"/>
      <c r="H780" s="722"/>
      <c r="I780" s="722"/>
      <c r="J780" s="722"/>
      <c r="K780" s="722"/>
      <c r="L780" s="722"/>
      <c r="M780" s="722"/>
      <c r="N780" s="722"/>
      <c r="O780" s="722"/>
      <c r="P780" s="722"/>
    </row>
    <row r="781" spans="2:16" x14ac:dyDescent="0.3">
      <c r="B781" s="12"/>
      <c r="C781" s="13"/>
      <c r="D781" s="13"/>
      <c r="E781" s="13"/>
      <c r="F781" s="13"/>
      <c r="G781" s="13"/>
      <c r="H781" s="13"/>
      <c r="I781" s="13"/>
      <c r="J781" s="14"/>
      <c r="K781" s="14"/>
      <c r="L781" s="14"/>
      <c r="M781" s="14"/>
      <c r="N781" s="14"/>
      <c r="O781" s="14"/>
      <c r="P781" s="14"/>
    </row>
    <row r="782" spans="2:16" x14ac:dyDescent="0.3">
      <c r="B782" s="7"/>
      <c r="C782" s="715" t="s">
        <v>25</v>
      </c>
      <c r="D782" s="716"/>
      <c r="E782" s="716"/>
      <c r="F782" s="716"/>
      <c r="G782" s="716"/>
      <c r="H782" s="716"/>
      <c r="I782" s="716"/>
      <c r="J782" s="715" t="s">
        <v>24</v>
      </c>
      <c r="K782" s="716"/>
      <c r="L782" s="716"/>
      <c r="M782" s="716"/>
      <c r="N782" s="716"/>
      <c r="O782" s="716"/>
      <c r="P782" s="716"/>
    </row>
    <row r="783" spans="2:16" x14ac:dyDescent="0.3">
      <c r="B783" s="3"/>
      <c r="C783" s="431">
        <v>2014</v>
      </c>
      <c r="D783" s="416">
        <v>2015</v>
      </c>
      <c r="E783" s="416">
        <v>2016</v>
      </c>
      <c r="F783" s="416">
        <v>2017</v>
      </c>
      <c r="G783" s="416">
        <v>2018</v>
      </c>
      <c r="H783" s="416">
        <v>2019</v>
      </c>
      <c r="I783" s="416">
        <v>2020</v>
      </c>
      <c r="J783" s="384">
        <v>2014</v>
      </c>
      <c r="K783" s="385">
        <v>2015</v>
      </c>
      <c r="L783" s="385">
        <v>2016</v>
      </c>
      <c r="M783" s="385">
        <v>2017</v>
      </c>
      <c r="N783" s="385">
        <v>2018</v>
      </c>
      <c r="O783" s="385">
        <v>2019</v>
      </c>
      <c r="P783" s="385">
        <v>2020</v>
      </c>
    </row>
    <row r="784" spans="2:16" x14ac:dyDescent="0.3">
      <c r="B784" s="32" t="s">
        <v>327</v>
      </c>
      <c r="C784" s="42">
        <f>[1]ARG!C235/1000</f>
        <v>237.89276821232866</v>
      </c>
      <c r="D784" s="43">
        <f>[1]ARG!D235/1000</f>
        <v>181.15209247474738</v>
      </c>
      <c r="E784" s="43">
        <f>[1]ARG!E235/1000</f>
        <v>181.11437867024074</v>
      </c>
      <c r="F784" s="43">
        <f>[1]ARG!F235/1000</f>
        <v>187.46216667394401</v>
      </c>
      <c r="G784" s="43">
        <f>[1]ARG!G235/1000</f>
        <v>116.17689614472377</v>
      </c>
      <c r="H784" s="43">
        <f>[1]ARG!H235/1000</f>
        <v>97.146780616078132</v>
      </c>
      <c r="I784" s="43">
        <f>[1]ARG!I235/1000</f>
        <v>51.782827751366774</v>
      </c>
      <c r="J784" s="42" t="s">
        <v>12</v>
      </c>
      <c r="K784" s="43" t="s">
        <v>12</v>
      </c>
      <c r="L784" s="43">
        <f>[1]ARG!E234/1000</f>
        <v>8.9678234021652745E-2</v>
      </c>
      <c r="M784" s="43">
        <f>[1]ARG!F234/1000</f>
        <v>0.63513991254285651</v>
      </c>
      <c r="N784" s="43">
        <f>[1]ARG!G234/1000</f>
        <v>0.72027763334022676</v>
      </c>
      <c r="O784" s="43">
        <f>[1]ARG!H234/1000</f>
        <v>1.8588515591960264</v>
      </c>
      <c r="P784" s="498">
        <f>[1]ARG!I234/1000</f>
        <v>4.9020756101412051</v>
      </c>
    </row>
    <row r="785" spans="2:17" s="301" customFormat="1" x14ac:dyDescent="0.3">
      <c r="B785" s="31" t="s">
        <v>640</v>
      </c>
      <c r="C785" s="34">
        <f>[1]BA!C224/1000</f>
        <v>14.954623999999999</v>
      </c>
      <c r="D785" s="35">
        <f>[1]BA!D224/1000</f>
        <v>15.010151</v>
      </c>
      <c r="E785" s="35">
        <f>[1]BA!E224/1000</f>
        <v>14.383895000000001</v>
      </c>
      <c r="F785" s="35">
        <f>[1]BA!F224/1000</f>
        <v>17.104094</v>
      </c>
      <c r="G785" s="35">
        <f>[1]BA!G224/1000</f>
        <v>23.941233</v>
      </c>
      <c r="H785" s="35">
        <f>[1]BA!H224/1000</f>
        <v>23.127304999999996</v>
      </c>
      <c r="I785" s="35">
        <f>[1]BA!I224/1000</f>
        <v>16.682659999999998</v>
      </c>
      <c r="J785" s="34" t="s">
        <v>10</v>
      </c>
      <c r="K785" s="35" t="s">
        <v>10</v>
      </c>
      <c r="L785" s="35" t="s">
        <v>10</v>
      </c>
      <c r="M785" s="35" t="s">
        <v>10</v>
      </c>
      <c r="N785" s="35" t="s">
        <v>10</v>
      </c>
      <c r="O785" s="35" t="s">
        <v>10</v>
      </c>
      <c r="P785" s="499" t="s">
        <v>10</v>
      </c>
    </row>
    <row r="786" spans="2:17" x14ac:dyDescent="0.3">
      <c r="B786" s="31" t="s">
        <v>328</v>
      </c>
      <c r="C786" s="34">
        <f>[1]BO!C222/1000</f>
        <v>35.770808200984192</v>
      </c>
      <c r="D786" s="35">
        <f>[1]BO!D222/1000</f>
        <v>33.730021456472087</v>
      </c>
      <c r="E786" s="35">
        <f>[1]BO!E222/1000</f>
        <v>32.080273026430319</v>
      </c>
      <c r="F786" s="35">
        <f>[1]BO!F222/1000</f>
        <v>34.292971425996157</v>
      </c>
      <c r="G786" s="35">
        <f>[1]BO!G222/1000</f>
        <v>30.132884457448966</v>
      </c>
      <c r="H786" s="35">
        <f>[1]BO!H222/1000</f>
        <v>31.609540561047865</v>
      </c>
      <c r="I786" s="35">
        <f>[1]BO!I222/1000</f>
        <v>19.672036246069688</v>
      </c>
      <c r="J786" s="34">
        <f>[1]BO!C221/1000</f>
        <v>4.2734406020408164E-3</v>
      </c>
      <c r="K786" s="35">
        <f>[1]BO!D221/1000</f>
        <v>3.7860365460655972E-2</v>
      </c>
      <c r="L786" s="35">
        <f>[1]BO!E221/1000</f>
        <v>9.3089897338134039E-2</v>
      </c>
      <c r="M786" s="35">
        <f>[1]BO!F221/1000</f>
        <v>0.13750080341051227</v>
      </c>
      <c r="N786" s="35">
        <f>[1]BO!G221/1000</f>
        <v>0.18330758673621025</v>
      </c>
      <c r="O786" s="35">
        <f>[1]BO!H221/1000</f>
        <v>0.21908479040182316</v>
      </c>
      <c r="P786" s="499">
        <f>[1]BO!I221/1000</f>
        <v>0.33078204253425675</v>
      </c>
    </row>
    <row r="787" spans="2:17" x14ac:dyDescent="0.3">
      <c r="B787" s="31" t="s">
        <v>329</v>
      </c>
      <c r="C787" s="34">
        <f>[1]BR!C230/1000</f>
        <v>1189.6404988798363</v>
      </c>
      <c r="D787" s="35">
        <f>[1]BR!D230/1000</f>
        <v>772.49991254080942</v>
      </c>
      <c r="E787" s="35">
        <f>[1]BR!E230/1000</f>
        <v>627.89260394051621</v>
      </c>
      <c r="F787" s="35">
        <f>[1]BR!F230/1000</f>
        <v>591.47306411527018</v>
      </c>
      <c r="G787" s="35">
        <f>[1]BR!G230/1000</f>
        <v>457.72287341019751</v>
      </c>
      <c r="H787" s="35">
        <f>[1]BR!H230/1000</f>
        <v>385.59792623091408</v>
      </c>
      <c r="I787" s="35">
        <f>[1]BR!I230/1000</f>
        <v>213.76570132524722</v>
      </c>
      <c r="J787" s="34">
        <f>[1]BR!C229/1000</f>
        <v>0.75063774093939772</v>
      </c>
      <c r="K787" s="35">
        <f>[1]BR!D229/1000</f>
        <v>0.3865690897115644</v>
      </c>
      <c r="L787" s="35">
        <f>[1]BR!E229/1000</f>
        <v>0.36573306921597337</v>
      </c>
      <c r="M787" s="35">
        <f>[1]BR!F229/1000</f>
        <v>1.0898252153484729</v>
      </c>
      <c r="N787" s="35">
        <f>[1]BR!G229/1000</f>
        <v>2.7479590054434047</v>
      </c>
      <c r="O787" s="35">
        <f>[1]BR!H229/1000</f>
        <v>7.9241411997187097</v>
      </c>
      <c r="P787" s="499">
        <f>[1]BR!I229/1000</f>
        <v>10.123910687019659</v>
      </c>
    </row>
    <row r="788" spans="2:17" x14ac:dyDescent="0.3">
      <c r="B788" s="31" t="s">
        <v>330</v>
      </c>
      <c r="C788" s="34">
        <f>[1]CL!C227/1000</f>
        <v>511.08603509901042</v>
      </c>
      <c r="D788" s="35">
        <f>[1]CL!D227/1000</f>
        <v>562.37182808608804</v>
      </c>
      <c r="E788" s="35">
        <f>[1]CL!E227/1000</f>
        <v>456.44121685136963</v>
      </c>
      <c r="F788" s="35">
        <f>[1]CL!F227/1000</f>
        <v>442.57549531813925</v>
      </c>
      <c r="G788" s="35">
        <f>[1]CL!G227/1000</f>
        <v>478.33179960399394</v>
      </c>
      <c r="H788" s="35">
        <f>[1]CL!H227/1000</f>
        <v>399.41846871164955</v>
      </c>
      <c r="I788" s="35">
        <f>[1]CL!I227/1000</f>
        <v>172.47196675191816</v>
      </c>
      <c r="J788" s="34" t="s">
        <v>12</v>
      </c>
      <c r="K788" s="35" t="s">
        <v>12</v>
      </c>
      <c r="L788" s="35" t="s">
        <v>12</v>
      </c>
      <c r="M788" s="35" t="s">
        <v>12</v>
      </c>
      <c r="N788" s="35" t="s">
        <v>12</v>
      </c>
      <c r="O788" s="35" t="s">
        <v>12</v>
      </c>
      <c r="P788" s="499" t="s">
        <v>10</v>
      </c>
    </row>
    <row r="789" spans="2:17" x14ac:dyDescent="0.3">
      <c r="B789" s="31" t="s">
        <v>331</v>
      </c>
      <c r="C789" s="34">
        <f>[1]CO!C224/1000</f>
        <v>146.47412693537825</v>
      </c>
      <c r="D789" s="35">
        <f>[1]CO!D224/1000</f>
        <v>103.90574082367549</v>
      </c>
      <c r="E789" s="35">
        <f>[1]CO!E224/1000</f>
        <v>87.77323296500316</v>
      </c>
      <c r="F789" s="35">
        <f>[1]CO!F224/1000</f>
        <v>70.800880673635689</v>
      </c>
      <c r="G789" s="35">
        <f>[1]CO!G224/1000</f>
        <v>63.848496973590116</v>
      </c>
      <c r="H789" s="35">
        <f>[1]CO!H224/1000</f>
        <v>56.534207021551374</v>
      </c>
      <c r="I789" s="35">
        <f>[1]CO!I224/1000</f>
        <v>34.542916605575527</v>
      </c>
      <c r="J789" s="34" t="s">
        <v>10</v>
      </c>
      <c r="K789" s="35" t="s">
        <v>10</v>
      </c>
      <c r="L789" s="35" t="s">
        <v>10</v>
      </c>
      <c r="M789" s="35" t="s">
        <v>10</v>
      </c>
      <c r="N789" s="35" t="s">
        <v>10</v>
      </c>
      <c r="O789" s="35" t="s">
        <v>10</v>
      </c>
      <c r="P789" s="499" t="s">
        <v>10</v>
      </c>
    </row>
    <row r="790" spans="2:17" x14ac:dyDescent="0.3">
      <c r="B790" s="31" t="s">
        <v>332</v>
      </c>
      <c r="C790" s="34">
        <f>[1]CR!C232/1000</f>
        <v>25.784674060113751</v>
      </c>
      <c r="D790" s="35">
        <f>[1]CR!D232/1000</f>
        <v>24.631697938474918</v>
      </c>
      <c r="E790" s="35">
        <f>[1]CR!E232/1000</f>
        <v>22.223794559781542</v>
      </c>
      <c r="F790" s="35">
        <f>[1]CR!F232/1000</f>
        <v>21.46179748687717</v>
      </c>
      <c r="G790" s="35">
        <f>[1]CR!G232/1000</f>
        <v>15.02478737990552</v>
      </c>
      <c r="H790" s="35">
        <f>[1]CR!H232/1000</f>
        <v>12.006148833820772</v>
      </c>
      <c r="I790" s="35">
        <f>[1]CR!I232/1000</f>
        <v>10.58840316908883</v>
      </c>
      <c r="J790" s="34" t="s">
        <v>10</v>
      </c>
      <c r="K790" s="35" t="s">
        <v>10</v>
      </c>
      <c r="L790" s="35" t="s">
        <v>10</v>
      </c>
      <c r="M790" s="35" t="s">
        <v>10</v>
      </c>
      <c r="N790" s="35" t="s">
        <v>10</v>
      </c>
      <c r="O790" s="35" t="s">
        <v>10</v>
      </c>
      <c r="P790" s="499" t="s">
        <v>10</v>
      </c>
    </row>
    <row r="791" spans="2:17" x14ac:dyDescent="0.3">
      <c r="B791" s="31" t="s">
        <v>477</v>
      </c>
      <c r="C791" s="34" t="s">
        <v>10</v>
      </c>
      <c r="D791" s="35">
        <f>[1]CW!D243/1000</f>
        <v>4.807826815642458</v>
      </c>
      <c r="E791" s="35">
        <f>[1]CW!E243/1000</f>
        <v>3.6103016759776532</v>
      </c>
      <c r="F791" s="35">
        <f>[1]CW!F243/1000</f>
        <v>2.9657407821229054</v>
      </c>
      <c r="G791" s="35">
        <f>[1]CW!G243/1000</f>
        <v>2.8561737430167602</v>
      </c>
      <c r="H791" s="35">
        <f>[1]CW!H243/1000</f>
        <v>2.0020703910614523</v>
      </c>
      <c r="I791" s="35">
        <f>[1]CW!I243/1000</f>
        <v>0.70544972067039113</v>
      </c>
      <c r="J791" s="34" t="s">
        <v>10</v>
      </c>
      <c r="K791" s="35">
        <f>[1]CW!D242/1000</f>
        <v>3.8146368715083798E-2</v>
      </c>
      <c r="L791" s="35">
        <f>[1]CW!E242/1000</f>
        <v>3.8356424581005584E-2</v>
      </c>
      <c r="M791" s="35">
        <f>[1]CW!F242/1000</f>
        <v>3.5693296089385471E-2</v>
      </c>
      <c r="N791" s="35">
        <f>[1]CW!G242/1000</f>
        <v>3.6724581005586586E-2</v>
      </c>
      <c r="O791" s="35" t="str">
        <f>IF(ISNUMBER([1]CW!H242/1000),[1]CW!H242/1000,"nav")</f>
        <v>nav</v>
      </c>
      <c r="P791" s="35">
        <f>[1]CW!I242/1000</f>
        <v>7.6235754189944133E-2</v>
      </c>
      <c r="Q791" s="629"/>
    </row>
    <row r="792" spans="2:17" s="301" customFormat="1" x14ac:dyDescent="0.3">
      <c r="B792" s="31" t="s">
        <v>727</v>
      </c>
      <c r="C792" s="34" t="str">
        <f>[1]EC!C228</f>
        <v>nap</v>
      </c>
      <c r="D792" s="35" t="str">
        <f>[1]EC!D228</f>
        <v>nap</v>
      </c>
      <c r="E792" s="35" t="str">
        <f>[1]EC!E228</f>
        <v>nap</v>
      </c>
      <c r="F792" s="35" t="str">
        <f>[1]EC!F228</f>
        <v>nap</v>
      </c>
      <c r="G792" s="35" t="str">
        <f>[1]EC!G228</f>
        <v>nap</v>
      </c>
      <c r="H792" s="35" t="str">
        <f>[1]EC!H228</f>
        <v>nap</v>
      </c>
      <c r="I792" s="35" t="str">
        <f>[1]EC!I228</f>
        <v>nap</v>
      </c>
      <c r="J792" s="34" t="str">
        <f>[1]EC!C227</f>
        <v>nav</v>
      </c>
      <c r="K792" s="35" t="str">
        <f>[1]EC!D227</f>
        <v>nav</v>
      </c>
      <c r="L792" s="35" t="str">
        <f>[1]EC!E227</f>
        <v>nav</v>
      </c>
      <c r="M792" s="35" t="str">
        <f>[1]EC!F227</f>
        <v>nav</v>
      </c>
      <c r="N792" s="35" t="str">
        <f>[1]EC!G227</f>
        <v>nav</v>
      </c>
      <c r="O792" s="35" t="str">
        <f>[1]EC!H227</f>
        <v>nap</v>
      </c>
      <c r="P792" s="499" t="str">
        <f>[1]EC!I227</f>
        <v>nap</v>
      </c>
    </row>
    <row r="793" spans="2:17" x14ac:dyDescent="0.3">
      <c r="B793" s="31" t="s">
        <v>333</v>
      </c>
      <c r="C793" s="34" t="s">
        <v>193</v>
      </c>
      <c r="D793" s="35">
        <f>[1]SV!D228/1000</f>
        <v>35.709423000000001</v>
      </c>
      <c r="E793" s="35">
        <f>[1]SV!E228/1000</f>
        <v>35.261506999999995</v>
      </c>
      <c r="F793" s="35">
        <f>[1]SV!F228/1000</f>
        <v>34.967107000000006</v>
      </c>
      <c r="G793" s="35">
        <f>[1]SV!G228/1000</f>
        <v>34.081977999999999</v>
      </c>
      <c r="H793" s="35">
        <f>[1]SV!H228/1000</f>
        <v>34.06541</v>
      </c>
      <c r="I793" s="35">
        <f>[1]SV!I228/1000</f>
        <v>25.764921797149995</v>
      </c>
      <c r="J793" s="34" t="s">
        <v>10</v>
      </c>
      <c r="K793" s="35" t="s">
        <v>10</v>
      </c>
      <c r="L793" s="35" t="s">
        <v>10</v>
      </c>
      <c r="M793" s="35" t="s">
        <v>10</v>
      </c>
      <c r="N793" s="35" t="s">
        <v>10</v>
      </c>
      <c r="O793" s="35" t="s">
        <v>10</v>
      </c>
      <c r="P793" s="499" t="s">
        <v>10</v>
      </c>
    </row>
    <row r="794" spans="2:17" x14ac:dyDescent="0.3">
      <c r="B794" s="31" t="s">
        <v>334</v>
      </c>
      <c r="C794" s="34">
        <f>[1]GT!C234/1000</f>
        <v>75.006416225623141</v>
      </c>
      <c r="D794" s="35">
        <f>[1]GT!D234/1000</f>
        <v>71.867505873386364</v>
      </c>
      <c r="E794" s="35">
        <f>[1]GT!E234/1000</f>
        <v>53.975487630680327</v>
      </c>
      <c r="F794" s="35">
        <f>[1]GT!F234/1000</f>
        <v>43.848646631721884</v>
      </c>
      <c r="G794" s="35">
        <f>[1]GT!G234/1000</f>
        <v>43.444554986805734</v>
      </c>
      <c r="H794" s="35">
        <f>[1]GT!H234/1000</f>
        <v>41.321597827901492</v>
      </c>
      <c r="I794" s="35">
        <f>[1]GT!I234/1000</f>
        <v>33.558623415913203</v>
      </c>
      <c r="J794" s="34" t="s">
        <v>10</v>
      </c>
      <c r="K794" s="35" t="s">
        <v>10</v>
      </c>
      <c r="L794" s="35" t="s">
        <v>10</v>
      </c>
      <c r="M794" s="35" t="s">
        <v>10</v>
      </c>
      <c r="N794" s="35" t="s">
        <v>10</v>
      </c>
      <c r="O794" s="35" t="s">
        <v>10</v>
      </c>
      <c r="P794" s="499" t="s">
        <v>10</v>
      </c>
    </row>
    <row r="795" spans="2:17" x14ac:dyDescent="0.3">
      <c r="B795" s="31" t="s">
        <v>335</v>
      </c>
      <c r="C795" s="34">
        <f>[1]HN!C232/1000</f>
        <v>15.461375964861777</v>
      </c>
      <c r="D795" s="35">
        <f>[1]HN!D232/1000</f>
        <v>14.442847317075298</v>
      </c>
      <c r="E795" s="35">
        <f>[1]HN!E232/1000</f>
        <v>13.70232195788223</v>
      </c>
      <c r="F795" s="35">
        <f>[1]HN!F232/1000</f>
        <v>13.682143306407395</v>
      </c>
      <c r="G795" s="35">
        <f>[1]HN!G232/1000</f>
        <v>13.233596574865651</v>
      </c>
      <c r="H795" s="35">
        <f>[1]HN!H232/1000</f>
        <v>12.630284588865264</v>
      </c>
      <c r="I795" s="35">
        <f>[1]HN!I232/1000</f>
        <v>7.2104245791108905</v>
      </c>
      <c r="J795" s="34" t="s">
        <v>10</v>
      </c>
      <c r="K795" s="35" t="s">
        <v>10</v>
      </c>
      <c r="L795" s="35" t="s">
        <v>10</v>
      </c>
      <c r="M795" s="35" t="s">
        <v>10</v>
      </c>
      <c r="N795" s="35" t="s">
        <v>10</v>
      </c>
      <c r="O795" s="35" t="s">
        <v>10</v>
      </c>
      <c r="P795" s="499" t="s">
        <v>10</v>
      </c>
    </row>
    <row r="796" spans="2:17" x14ac:dyDescent="0.3">
      <c r="B796" s="31" t="s">
        <v>336</v>
      </c>
      <c r="C796" s="34">
        <f>[1]JM!C229/1000</f>
        <v>18.912537309698049</v>
      </c>
      <c r="D796" s="35">
        <f>[1]JM!D229/1000</f>
        <v>16.017664946944141</v>
      </c>
      <c r="E796" s="35">
        <f>[1]JM!E229/1000</f>
        <v>14.16638544487823</v>
      </c>
      <c r="F796" s="35">
        <f>[1]JM!F229/1000</f>
        <v>13.623046168116238</v>
      </c>
      <c r="G796" s="35">
        <f>[1]JM!G229/1000</f>
        <v>13.35240683688888</v>
      </c>
      <c r="H796" s="35">
        <f>[1]JM!H229/1000</f>
        <v>12.780774725753908</v>
      </c>
      <c r="I796" s="35">
        <f>[1]JM!I229/1000</f>
        <v>8.7818387779729736</v>
      </c>
      <c r="J796" s="34" t="s">
        <v>12</v>
      </c>
      <c r="K796" s="35" t="s">
        <v>12</v>
      </c>
      <c r="L796" s="35" t="s">
        <v>12</v>
      </c>
      <c r="M796" s="35" t="s">
        <v>12</v>
      </c>
      <c r="N796" s="35" t="s">
        <v>12</v>
      </c>
      <c r="O796" s="35" t="s">
        <v>12</v>
      </c>
      <c r="P796" s="499" t="s">
        <v>10</v>
      </c>
    </row>
    <row r="797" spans="2:17" x14ac:dyDescent="0.3">
      <c r="B797" s="31" t="s">
        <v>337</v>
      </c>
      <c r="C797" s="34">
        <f>[1]RD!C246/1000</f>
        <v>34.704590182211518</v>
      </c>
      <c r="D797" s="35">
        <f>[1]RD!D246/1000</f>
        <v>34.456284543595622</v>
      </c>
      <c r="E797" s="35">
        <f>[1]RD!E246/1000</f>
        <v>33.720731569042755</v>
      </c>
      <c r="F797" s="35">
        <f>[1]RD!F246/1000</f>
        <v>32.869942485292256</v>
      </c>
      <c r="G797" s="35">
        <f>[1]RD!G246/1000</f>
        <v>32.722566532542999</v>
      </c>
      <c r="H797" s="35">
        <f>[1]RD!H246/1000</f>
        <v>30.311481966821656</v>
      </c>
      <c r="I797" s="35">
        <f>[1]RD!I246/1000</f>
        <v>20.305992709509447</v>
      </c>
      <c r="J797" s="34" t="s">
        <v>10</v>
      </c>
      <c r="K797" s="35" t="s">
        <v>10</v>
      </c>
      <c r="L797" s="35" t="s">
        <v>10</v>
      </c>
      <c r="M797" s="35" t="s">
        <v>10</v>
      </c>
      <c r="N797" s="35" t="s">
        <v>10</v>
      </c>
      <c r="O797" s="35" t="s">
        <v>10</v>
      </c>
      <c r="P797" s="499" t="s">
        <v>10</v>
      </c>
    </row>
    <row r="798" spans="2:17" x14ac:dyDescent="0.3">
      <c r="B798" s="31" t="s">
        <v>338</v>
      </c>
      <c r="C798" s="34">
        <f>[1]PY!C227/1000</f>
        <v>66.701665166637795</v>
      </c>
      <c r="D798" s="35">
        <f>[1]PY!D227/1000</f>
        <v>58.907972690394352</v>
      </c>
      <c r="E798" s="35">
        <f>[1]PY!E227/1000</f>
        <v>49.846801053034106</v>
      </c>
      <c r="F798" s="35">
        <f>[1]PY!F227/1000</f>
        <v>50.362155859027858</v>
      </c>
      <c r="G798" s="35">
        <f>[1]PY!G227/1000</f>
        <v>48.60097004151546</v>
      </c>
      <c r="H798" s="35">
        <f>[1]PY!H227/1000</f>
        <v>40.614805464355157</v>
      </c>
      <c r="I798" s="35">
        <f>[1]PY!I227/1000</f>
        <v>18.238406669096335</v>
      </c>
      <c r="J798" s="34" t="str">
        <f>[1]PY!$C$226</f>
        <v>nav</v>
      </c>
      <c r="K798" s="35">
        <f>[1]PY!D226/1000</f>
        <v>8.7149337751379619E-3</v>
      </c>
      <c r="L798" s="35">
        <f>[1]PY!E226/1000</f>
        <v>1.0725886537404418E-2</v>
      </c>
      <c r="M798" s="35">
        <f>[1]PY!F226/1000</f>
        <v>2.5369981176810059E-2</v>
      </c>
      <c r="N798" s="35">
        <f>[1]PY!G226/1000</f>
        <v>3.1205486607171175E-2</v>
      </c>
      <c r="O798" s="35">
        <f>[1]PY!H226/1000</f>
        <v>4.0496999778336248E-2</v>
      </c>
      <c r="P798" s="499">
        <f>[1]PY!I226/1000</f>
        <v>0.36865362785898348</v>
      </c>
      <c r="Q798" s="35"/>
    </row>
    <row r="799" spans="2:17" x14ac:dyDescent="0.3">
      <c r="B799" s="31" t="s">
        <v>339</v>
      </c>
      <c r="C799" s="34">
        <f>[1]PE!C225/1000</f>
        <v>85.961960501366065</v>
      </c>
      <c r="D799" s="35">
        <f>[1]PE!D225/1000</f>
        <v>69.148422710375357</v>
      </c>
      <c r="E799" s="35">
        <f>[1]PE!E225/1000</f>
        <v>59.874227476877522</v>
      </c>
      <c r="F799" s="35">
        <f>[1]PE!F225/1000</f>
        <v>56.960586689468137</v>
      </c>
      <c r="G799" s="35">
        <f>[1]PE!G225/1000</f>
        <v>54.717457798576476</v>
      </c>
      <c r="H799" s="35">
        <f>[1]PE!H225/1000</f>
        <v>47.238831491421323</v>
      </c>
      <c r="I799" s="35">
        <f>[1]PE!I225/1000</f>
        <v>24.266749546694069</v>
      </c>
      <c r="J799" s="34" t="s">
        <v>10</v>
      </c>
      <c r="K799" s="35" t="s">
        <v>10</v>
      </c>
      <c r="L799" s="35" t="s">
        <v>10</v>
      </c>
      <c r="M799" s="35" t="s">
        <v>10</v>
      </c>
      <c r="N799" s="35" t="s">
        <v>10</v>
      </c>
      <c r="O799" s="35" t="s">
        <v>10</v>
      </c>
      <c r="P799" s="499" t="s">
        <v>10</v>
      </c>
    </row>
    <row r="800" spans="2:17" x14ac:dyDescent="0.3">
      <c r="B800" s="33" t="s">
        <v>340</v>
      </c>
      <c r="C800" s="36">
        <f>[1]TT!C237/1000</f>
        <v>53.307835017343351</v>
      </c>
      <c r="D800" s="37">
        <f>[1]TT!D237/1000</f>
        <v>53.629912583367236</v>
      </c>
      <c r="E800" s="37">
        <f>[1]TT!E237/1000</f>
        <v>44.911717290124784</v>
      </c>
      <c r="F800" s="37">
        <f>[1]TT!F237/1000</f>
        <v>42.593080981056346</v>
      </c>
      <c r="G800" s="37">
        <f>[1]TT!G237/1000</f>
        <v>41.89202021620617</v>
      </c>
      <c r="H800" s="37">
        <f>[1]TT!H237/1000</f>
        <v>40.757138924610445</v>
      </c>
      <c r="I800" s="37">
        <f>[1]TT!I237/1000</f>
        <v>33.598809000000003</v>
      </c>
      <c r="J800" s="36">
        <f>[1]TT!C235/1000</f>
        <v>0.36278822598139743</v>
      </c>
      <c r="K800" s="37">
        <f>[1]TT!D235/1000</f>
        <v>0.40046315387280007</v>
      </c>
      <c r="L800" s="37">
        <f>[1]TT!E235/1000</f>
        <v>0.4262087173688176</v>
      </c>
      <c r="M800" s="37">
        <f>[1]TT!F235/1000</f>
        <v>0.46266511142263378</v>
      </c>
      <c r="N800" s="37">
        <f>[1]TT!G235/1000</f>
        <v>0.46603921437758333</v>
      </c>
      <c r="O800" s="37">
        <f>[1]TT!H235/1000</f>
        <v>0.51390705605952625</v>
      </c>
      <c r="P800" s="500">
        <f>[1]TT!I235/1000</f>
        <v>0.48280200000000001</v>
      </c>
    </row>
    <row r="801" spans="2:17" x14ac:dyDescent="0.3">
      <c r="B801" s="3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</row>
    <row r="802" spans="2:17" x14ac:dyDescent="0.3">
      <c r="B802" s="722" t="s">
        <v>372</v>
      </c>
      <c r="C802" s="722"/>
      <c r="D802" s="722"/>
      <c r="E802" s="722"/>
      <c r="F802" s="722"/>
      <c r="G802" s="722"/>
      <c r="H802" s="722"/>
      <c r="I802" s="722"/>
      <c r="J802" s="722"/>
      <c r="K802" s="722"/>
      <c r="L802" s="722"/>
      <c r="M802" s="722"/>
      <c r="N802" s="722"/>
      <c r="O802" s="722"/>
      <c r="P802" s="722"/>
    </row>
    <row r="803" spans="2:17" x14ac:dyDescent="0.3">
      <c r="B803" s="12"/>
      <c r="C803" s="13"/>
      <c r="D803" s="13"/>
      <c r="E803" s="13"/>
      <c r="F803" s="13"/>
      <c r="G803" s="13"/>
      <c r="H803" s="13"/>
      <c r="I803" s="13"/>
      <c r="J803" s="14"/>
      <c r="K803" s="14"/>
      <c r="L803" s="14"/>
      <c r="M803" s="14"/>
      <c r="N803" s="14"/>
      <c r="O803" s="14"/>
      <c r="P803" s="14"/>
    </row>
    <row r="804" spans="2:17" x14ac:dyDescent="0.3">
      <c r="B804" s="7"/>
      <c r="C804" s="715" t="s">
        <v>352</v>
      </c>
      <c r="D804" s="716"/>
      <c r="E804" s="716"/>
      <c r="F804" s="716"/>
      <c r="G804" s="716"/>
      <c r="H804" s="716"/>
      <c r="I804" s="716"/>
      <c r="J804" s="720" t="s">
        <v>353</v>
      </c>
      <c r="K804" s="721"/>
      <c r="L804" s="721"/>
      <c r="M804" s="721"/>
      <c r="N804" s="721"/>
      <c r="O804" s="721"/>
      <c r="P804" s="721"/>
    </row>
    <row r="805" spans="2:17" x14ac:dyDescent="0.3">
      <c r="B805" s="3"/>
      <c r="C805" s="431">
        <v>2014</v>
      </c>
      <c r="D805" s="416">
        <v>2015</v>
      </c>
      <c r="E805" s="416">
        <v>2016</v>
      </c>
      <c r="F805" s="416">
        <v>2017</v>
      </c>
      <c r="G805" s="416">
        <v>2018</v>
      </c>
      <c r="H805" s="416">
        <v>2019</v>
      </c>
      <c r="I805" s="416">
        <v>2020</v>
      </c>
      <c r="J805" s="384">
        <v>2014</v>
      </c>
      <c r="K805" s="385">
        <v>2015</v>
      </c>
      <c r="L805" s="385">
        <v>2016</v>
      </c>
      <c r="M805" s="385">
        <v>2017</v>
      </c>
      <c r="N805" s="385">
        <v>2018</v>
      </c>
      <c r="O805" s="385">
        <v>2019</v>
      </c>
      <c r="P805" s="385">
        <v>2020</v>
      </c>
    </row>
    <row r="806" spans="2:17" x14ac:dyDescent="0.3">
      <c r="B806" s="32" t="s">
        <v>327</v>
      </c>
      <c r="C806" s="42">
        <f>[1]ARG!C230/1000</f>
        <v>60.292008303428076</v>
      </c>
      <c r="D806" s="43">
        <f>[1]ARG!D230/1000</f>
        <v>55.298140822834291</v>
      </c>
      <c r="E806" s="43">
        <f>[1]ARG!E230/1000</f>
        <v>67.58248339450607</v>
      </c>
      <c r="F806" s="43">
        <f>[1]ARG!F230/1000</f>
        <v>76.389976723745775</v>
      </c>
      <c r="G806" s="43">
        <f>[1]ARG!G230/1000</f>
        <v>52.969235256143229</v>
      </c>
      <c r="H806" s="43">
        <f>[1]ARG!H230/1000</f>
        <v>51.879054562150429</v>
      </c>
      <c r="I806" s="43">
        <f>[1]ARG!I230/1000</f>
        <v>51.646462157723199</v>
      </c>
      <c r="J806" s="42">
        <f>[1]ARG!C231/1000</f>
        <v>20.112847047480027</v>
      </c>
      <c r="K806" s="43">
        <f>[1]ARG!D231/1000</f>
        <v>17.887948282068432</v>
      </c>
      <c r="L806" s="43">
        <f>[1]ARG!E231/1000</f>
        <v>20.605927406955118</v>
      </c>
      <c r="M806" s="43">
        <f>[1]ARG!F231/1000</f>
        <v>24.250182592017765</v>
      </c>
      <c r="N806" s="43">
        <f>[1]ARG!G231/1000</f>
        <v>17.358221409539702</v>
      </c>
      <c r="O806" s="43">
        <f>[1]ARG!H231/1000</f>
        <v>17.86036831566291</v>
      </c>
      <c r="P806" s="498">
        <f>[1]ARG!I231/1000</f>
        <v>22.551834263237698</v>
      </c>
    </row>
    <row r="807" spans="2:17" s="301" customFormat="1" x14ac:dyDescent="0.3">
      <c r="B807" s="31" t="s">
        <v>640</v>
      </c>
      <c r="C807" s="34">
        <f>[1]BA!C219/1000</f>
        <v>5.9753080000000001</v>
      </c>
      <c r="D807" s="35">
        <f>[1]BA!D219/1000</f>
        <v>1.209705</v>
      </c>
      <c r="E807" s="35">
        <f>[1]BA!E219/1000</f>
        <v>1.454828</v>
      </c>
      <c r="F807" s="35">
        <f>[1]BA!F219/1000</f>
        <v>1.634798</v>
      </c>
      <c r="G807" s="35">
        <f>[1]BA!G219/1000</f>
        <v>1.6767850000000002</v>
      </c>
      <c r="H807" s="35">
        <f>[1]BA!H219/1000</f>
        <v>1.898183</v>
      </c>
      <c r="I807" s="35">
        <f>[1]BA!I219/1000</f>
        <v>1.7507190000000001</v>
      </c>
      <c r="J807" s="34">
        <f>[1]BA!C220/1000</f>
        <v>5.9753080000000001</v>
      </c>
      <c r="K807" s="35">
        <f>[1]BA!D220/1000</f>
        <v>1.209705</v>
      </c>
      <c r="L807" s="35">
        <f>[1]BA!E220/1000</f>
        <v>1.454828</v>
      </c>
      <c r="M807" s="35">
        <f>[1]BA!F220/1000</f>
        <v>1.634798</v>
      </c>
      <c r="N807" s="35">
        <f>[1]BA!G220/1000</f>
        <v>1.6767850000000002</v>
      </c>
      <c r="O807" s="35">
        <f>[1]BA!H220/1000</f>
        <v>1.898183</v>
      </c>
      <c r="P807" s="499">
        <f>[1]BA!I220/1000</f>
        <v>1.7507190000000001</v>
      </c>
    </row>
    <row r="808" spans="2:17" x14ac:dyDescent="0.3">
      <c r="B808" s="31" t="s">
        <v>328</v>
      </c>
      <c r="C808" s="34">
        <f>[1]BO!C217/1000</f>
        <v>0.52777252457453783</v>
      </c>
      <c r="D808" s="35">
        <f>[1]BO!D217/1000</f>
        <v>0.57704122411903669</v>
      </c>
      <c r="E808" s="35">
        <f>[1]BO!E217/1000</f>
        <v>0.61852277158716562</v>
      </c>
      <c r="F808" s="35">
        <f>[1]BO!F217/1000</f>
        <v>0.75521802695438567</v>
      </c>
      <c r="G808" s="35">
        <f>[1]BO!G217/1000</f>
        <v>0.93997893485338779</v>
      </c>
      <c r="H808" s="35">
        <f>[1]BO!H217/1000</f>
        <v>1.1882934468112811</v>
      </c>
      <c r="I808" s="35">
        <f>[1]BO!I217/1000</f>
        <v>1.078759919138254</v>
      </c>
      <c r="J808" s="34">
        <f>[1]BO!C218/1000</f>
        <v>0.21253398767972348</v>
      </c>
      <c r="K808" s="35">
        <f>[1]BO!D218/1000</f>
        <v>0.24647922072173031</v>
      </c>
      <c r="L808" s="35">
        <f>[1]BO!E218/1000</f>
        <v>0.27810946234115852</v>
      </c>
      <c r="M808" s="35">
        <f>[1]BO!F218/1000</f>
        <v>0.37858428061944632</v>
      </c>
      <c r="N808" s="35">
        <f>[1]BO!G218/1000</f>
        <v>0.48939726116183674</v>
      </c>
      <c r="O808" s="35">
        <f>[1]BO!H218/1000</f>
        <v>0.61008230143813624</v>
      </c>
      <c r="P808" s="499">
        <f>[1]BO!I218/1000</f>
        <v>0.66128145407139804</v>
      </c>
    </row>
    <row r="809" spans="2:17" x14ac:dyDescent="0.3">
      <c r="B809" s="31" t="s">
        <v>329</v>
      </c>
      <c r="C809" s="34">
        <f>[1]BR!C225/1000</f>
        <v>411.68434450248441</v>
      </c>
      <c r="D809" s="35">
        <f>[1]BR!D225/1000</f>
        <v>318.15810889654358</v>
      </c>
      <c r="E809" s="35">
        <f>[1]BR!E225/1000</f>
        <v>324.3914771601643</v>
      </c>
      <c r="F809" s="35">
        <f>[1]BR!F225/1000</f>
        <v>392.49344607517617</v>
      </c>
      <c r="G809" s="35">
        <f>[1]BR!G225/1000</f>
        <v>392.40902128644893</v>
      </c>
      <c r="H809" s="35">
        <f>[1]BR!H225/1000</f>
        <v>454.07929791961942</v>
      </c>
      <c r="I809" s="35">
        <f>[1]BR!I225/1000</f>
        <v>379.18782772652293</v>
      </c>
      <c r="J809" s="34">
        <f>[1]BR!C226/1000</f>
        <v>148.1267639189706</v>
      </c>
      <c r="K809" s="35">
        <f>[1]BR!D226/1000</f>
        <v>116.74538634455628</v>
      </c>
      <c r="L809" s="35">
        <f>[1]BR!E226/1000</f>
        <v>123.62587115666179</v>
      </c>
      <c r="M809" s="35">
        <f>[1]BR!F226/1000</f>
        <v>155.19893322975724</v>
      </c>
      <c r="N809" s="35">
        <f>[1]BR!G226/1000</f>
        <v>153.63669639066688</v>
      </c>
      <c r="O809" s="35">
        <f>[1]BR!H226/1000</f>
        <v>169.47667223831377</v>
      </c>
      <c r="P809" s="499">
        <f>[1]BR!I226/1000</f>
        <v>157.05073322910738</v>
      </c>
    </row>
    <row r="810" spans="2:17" x14ac:dyDescent="0.3">
      <c r="B810" s="31" t="s">
        <v>330</v>
      </c>
      <c r="C810" s="34">
        <f>[1]CL!C222/1000</f>
        <v>33.297642415538157</v>
      </c>
      <c r="D810" s="35">
        <f>[1]CL!D222/1000</f>
        <v>35.686354156813387</v>
      </c>
      <c r="E810" s="35">
        <f>[1]CL!E222/1000</f>
        <v>40.670832185053492</v>
      </c>
      <c r="F810" s="35">
        <f>[1]CL!F222/1000</f>
        <v>49.686744559175565</v>
      </c>
      <c r="G810" s="35">
        <f>[1]CL!G222/1000</f>
        <v>59.989957344584674</v>
      </c>
      <c r="H810" s="35">
        <f>[1]CL!H222/1000</f>
        <v>62.293809445976621</v>
      </c>
      <c r="I810" s="35">
        <f>[1]CL!I222/1000</f>
        <v>68.405207161125318</v>
      </c>
      <c r="J810" s="34">
        <f>[1]CL!C223/1000</f>
        <v>16.370277127238506</v>
      </c>
      <c r="K810" s="35">
        <f>[1]CL!D223/1000</f>
        <v>17.348553880088467</v>
      </c>
      <c r="L810" s="35">
        <f>[1]CL!E223/1000</f>
        <v>19.872461778901247</v>
      </c>
      <c r="M810" s="35">
        <f>[1]CL!F223/1000</f>
        <v>25.04820394727448</v>
      </c>
      <c r="N810" s="35">
        <f>[1]CL!G223/1000</f>
        <v>30.893808204406501</v>
      </c>
      <c r="O810" s="35">
        <f>[1]CL!H223/1000</f>
        <v>33.707258260748532</v>
      </c>
      <c r="P810" s="499">
        <f>[1]CL!I223/1000</f>
        <v>37.939372531969312</v>
      </c>
    </row>
    <row r="811" spans="2:17" x14ac:dyDescent="0.3">
      <c r="B811" s="31" t="s">
        <v>331</v>
      </c>
      <c r="C811" s="34">
        <f>[1]CO!C219/1000</f>
        <v>31.561156711132245</v>
      </c>
      <c r="D811" s="35">
        <f>[1]CO!D219/1000</f>
        <v>26.126363443761626</v>
      </c>
      <c r="E811" s="35">
        <f>[1]CO!E219/1000</f>
        <v>26.845136741152825</v>
      </c>
      <c r="F811" s="35">
        <f>[1]CO!F219/1000</f>
        <v>30.355244287921664</v>
      </c>
      <c r="G811" s="35">
        <f>[1]CO!G219/1000</f>
        <v>34.0549963409442</v>
      </c>
      <c r="H811" s="35">
        <f>[1]CO!H219/1000</f>
        <v>35.563137713807848</v>
      </c>
      <c r="I811" s="35">
        <f>[1]CO!I219/1000</f>
        <v>30.467975891034005</v>
      </c>
      <c r="J811" s="34">
        <f>[1]CO!C220/1000</f>
        <v>12.942157061441643</v>
      </c>
      <c r="K811" s="35">
        <f>[1]CO!D220/1000</f>
        <v>11.011131752911174</v>
      </c>
      <c r="L811" s="35">
        <f>[1]CO!E220/1000</f>
        <v>11.476259175090679</v>
      </c>
      <c r="M811" s="35">
        <f>[1]CO!F220/1000</f>
        <v>13.112524313043432</v>
      </c>
      <c r="N811" s="35">
        <f>[1]CO!G220/1000</f>
        <v>14.876315067319634</v>
      </c>
      <c r="O811" s="35">
        <f>[1]CO!H220/1000</f>
        <v>15.845040692085139</v>
      </c>
      <c r="P811" s="499">
        <f>[1]CO!I220/1000</f>
        <v>15.578108681017827</v>
      </c>
    </row>
    <row r="812" spans="2:17" x14ac:dyDescent="0.3">
      <c r="B812" s="31" t="s">
        <v>332</v>
      </c>
      <c r="C812" s="34">
        <f>[1]CR!C227/1000</f>
        <v>10.35039875968191</v>
      </c>
      <c r="D812" s="35">
        <f>[1]CR!D227/1000</f>
        <v>11.877895702231704</v>
      </c>
      <c r="E812" s="35">
        <f>[1]CR!E227/1000</f>
        <v>13.51428608969994</v>
      </c>
      <c r="F812" s="35">
        <f>[1]CR!F227/1000</f>
        <v>13.131154040576368</v>
      </c>
      <c r="G812" s="35">
        <f>[1]CR!G227/1000</f>
        <v>13.370053471315488</v>
      </c>
      <c r="H812" s="35">
        <f>[1]CR!H227/1000</f>
        <v>16.387849527246718</v>
      </c>
      <c r="I812" s="35">
        <f>[1]CR!I227/1000</f>
        <v>12.099230234938499</v>
      </c>
      <c r="J812" s="34">
        <f>[1]CR!C228/1000</f>
        <v>5.1897633794815468</v>
      </c>
      <c r="K812" s="35">
        <f>[1]CR!D228/1000</f>
        <v>6.2893855382926782</v>
      </c>
      <c r="L812" s="35">
        <f>[1]CR!E228/1000</f>
        <v>7.0267057905879726</v>
      </c>
      <c r="M812" s="35">
        <f>[1]CR!F228/1000</f>
        <v>6.1301576448694295</v>
      </c>
      <c r="N812" s="35">
        <f>[1]CR!G228/1000</f>
        <v>6.2237694445845664</v>
      </c>
      <c r="O812" s="35">
        <f>[1]CR!H228/1000</f>
        <v>7.2688346221160263</v>
      </c>
      <c r="P812" s="499">
        <f>[1]CR!I228/1000</f>
        <v>5.919455291585999</v>
      </c>
    </row>
    <row r="813" spans="2:17" x14ac:dyDescent="0.3">
      <c r="B813" s="31" t="s">
        <v>477</v>
      </c>
      <c r="C813" s="34" t="s">
        <v>10</v>
      </c>
      <c r="D813" s="35">
        <f>[1]CW!D238/1000</f>
        <v>0.93640111731843567</v>
      </c>
      <c r="E813" s="35">
        <f>[1]CW!E238/1000</f>
        <v>1.0357581005586591</v>
      </c>
      <c r="F813" s="35">
        <f>[1]CW!F238/1000</f>
        <v>1.1553569832402233</v>
      </c>
      <c r="G813" s="35">
        <f>[1]CW!G238/1000</f>
        <v>1.2714463687150837</v>
      </c>
      <c r="H813" s="35">
        <f>[1]CW!H238/1000</f>
        <v>1.2302955307262569</v>
      </c>
      <c r="I813" s="35">
        <f>[1]CW!I238/1000</f>
        <v>1.0614849162011173</v>
      </c>
      <c r="J813" s="34">
        <f>[1]CW!$C$226</f>
        <v>0</v>
      </c>
      <c r="K813" s="35">
        <f>[1]CW!D239/1000</f>
        <v>0.6673843575418994</v>
      </c>
      <c r="L813" s="35">
        <f>[1]CW!E239/1000</f>
        <v>0.73940502793296092</v>
      </c>
      <c r="M813" s="35">
        <f>[1]CW!F239/1000</f>
        <v>0.82751005586592163</v>
      </c>
      <c r="N813" s="35">
        <f>[1]CW!G239/1000</f>
        <v>0.89790335195530724</v>
      </c>
      <c r="O813" s="35">
        <f>[1]CW!H239/1000</f>
        <v>0.86272793296089378</v>
      </c>
      <c r="P813" s="35">
        <f>[1]CW!I239/1000</f>
        <v>0.86920391061452518</v>
      </c>
      <c r="Q813" s="629"/>
    </row>
    <row r="814" spans="2:17" s="301" customFormat="1" x14ac:dyDescent="0.3">
      <c r="B814" s="31" t="s">
        <v>727</v>
      </c>
      <c r="C814" s="34">
        <f>[1]EC!C223</f>
        <v>0</v>
      </c>
      <c r="D814" s="35">
        <f>[1]EC!D223/1000</f>
        <v>10.686952311230003</v>
      </c>
      <c r="E814" s="35">
        <f>[1]EC!E223/1000</f>
        <v>10.576941239190003</v>
      </c>
      <c r="F814" s="35">
        <f>[1]EC!F223/1000</f>
        <v>11.936014783389989</v>
      </c>
      <c r="G814" s="35">
        <f>[1]EC!G223/1000</f>
        <v>13.963743371124583</v>
      </c>
      <c r="H814" s="35">
        <f>[1]EC!H223/1000</f>
        <v>15.837339803990011</v>
      </c>
      <c r="I814" s="35">
        <f>[1]EC!I223/1000</f>
        <v>13.54413636560999</v>
      </c>
      <c r="J814" s="34">
        <f>[1]EC!C224/1000</f>
        <v>0</v>
      </c>
      <c r="K814" s="35">
        <f>[1]EC!D224/1000</f>
        <v>0.97551844200000004</v>
      </c>
      <c r="L814" s="35">
        <f>[1]EC!E224/1000</f>
        <v>1.16118274627</v>
      </c>
      <c r="M814" s="35">
        <f>[1]EC!F224/1000</f>
        <v>1.3845930582400001</v>
      </c>
      <c r="N814" s="35">
        <f>[1]EC!G224/1000</f>
        <v>1.6188607431525002</v>
      </c>
      <c r="O814" s="35">
        <f>[1]EC!H224/1000</f>
        <v>1.8661340926500001</v>
      </c>
      <c r="P814" s="499">
        <f>[1]EC!I224/1000</f>
        <v>1.9901416798599973</v>
      </c>
    </row>
    <row r="815" spans="2:17" x14ac:dyDescent="0.3">
      <c r="B815" s="31" t="s">
        <v>333</v>
      </c>
      <c r="C815" s="34" t="s">
        <v>10</v>
      </c>
      <c r="D815" s="35">
        <f>[1]SV!D223/1000</f>
        <v>1.8541100000000001</v>
      </c>
      <c r="E815" s="35">
        <f>[1]SV!E223/1000</f>
        <v>2.4640099999999996</v>
      </c>
      <c r="F815" s="35">
        <f>[1]SV!F223/1000</f>
        <v>2.78383</v>
      </c>
      <c r="G815" s="35">
        <f>[1]SV!G223/1000</f>
        <v>2.9797200000000004</v>
      </c>
      <c r="H815" s="35">
        <f>[1]SV!H223/1000</f>
        <v>3.4233999999999996</v>
      </c>
      <c r="I815" s="35">
        <f>[1]SV!I223/1000</f>
        <v>3.2106798390100004</v>
      </c>
      <c r="J815" s="34" t="str">
        <f>[1]SV!C224</f>
        <v xml:space="preserve"> nav </v>
      </c>
      <c r="K815" s="35">
        <f>[1]SV!D224</f>
        <v>516.47</v>
      </c>
      <c r="L815" s="35">
        <f>[1]SV!E224</f>
        <v>678.41</v>
      </c>
      <c r="M815" s="35">
        <f>[1]SV!F224</f>
        <v>729.19</v>
      </c>
      <c r="N815" s="35">
        <f>[1]SV!G224</f>
        <v>798.34</v>
      </c>
      <c r="O815" s="35">
        <f>[1]SV!H224</f>
        <v>922.24</v>
      </c>
      <c r="P815" s="499">
        <f>[1]SV!I224</f>
        <v>1046.1298390099998</v>
      </c>
    </row>
    <row r="816" spans="2:17" x14ac:dyDescent="0.3">
      <c r="B816" s="31" t="s">
        <v>334</v>
      </c>
      <c r="C816" s="34">
        <f>[1]GT!C229/1000</f>
        <v>4.2409918636187524E-3</v>
      </c>
      <c r="D816" s="35">
        <f>[1]GT!D229/1000</f>
        <v>4.8277480766723167E-3</v>
      </c>
      <c r="E816" s="35">
        <f>[1]GT!E229/1000</f>
        <v>5.749540320462306E-3</v>
      </c>
      <c r="F816" s="35">
        <f>[1]GT!F229/1000</f>
        <v>7.495790331341662E-3</v>
      </c>
      <c r="G816" s="35">
        <f>[1]GT!G229/1000</f>
        <v>8.6308386411889596E-3</v>
      </c>
      <c r="H816" s="35">
        <f>[1]GT!H229/1000</f>
        <v>9.7448070414025388E-3</v>
      </c>
      <c r="I816" s="35">
        <f>[1]GT!I229/1000</f>
        <v>8.2944640805150734E-3</v>
      </c>
      <c r="J816" s="34" t="s">
        <v>10</v>
      </c>
      <c r="K816" s="35" t="s">
        <v>10</v>
      </c>
      <c r="L816" s="35" t="s">
        <v>10</v>
      </c>
      <c r="M816" s="35" t="s">
        <v>10</v>
      </c>
      <c r="N816" s="35">
        <f>[1]GT!G230/1000</f>
        <v>8.5287951167728228E-3</v>
      </c>
      <c r="O816" s="35">
        <f>[1]GT!H230/1000</f>
        <v>9.6152332618570126E-3</v>
      </c>
      <c r="P816" s="499">
        <f>[1]GT!I230/1000</f>
        <v>8.1987155759306735E-3</v>
      </c>
    </row>
    <row r="817" spans="2:16" x14ac:dyDescent="0.3">
      <c r="B817" s="31" t="s">
        <v>335</v>
      </c>
      <c r="C817" s="34" t="s">
        <v>10</v>
      </c>
      <c r="D817" s="35" t="s">
        <v>10</v>
      </c>
      <c r="E817" s="35" t="s">
        <v>10</v>
      </c>
      <c r="F817" s="35" t="s">
        <v>10</v>
      </c>
      <c r="G817" s="35" t="s">
        <v>10</v>
      </c>
      <c r="H817" s="35" t="s">
        <v>10</v>
      </c>
      <c r="I817" s="35" t="s">
        <v>10</v>
      </c>
      <c r="J817" s="34" t="s">
        <v>10</v>
      </c>
      <c r="K817" s="35" t="s">
        <v>10</v>
      </c>
      <c r="L817" s="35" t="s">
        <v>10</v>
      </c>
      <c r="M817" s="35" t="s">
        <v>10</v>
      </c>
      <c r="N817" s="35" t="s">
        <v>10</v>
      </c>
      <c r="O817" s="35" t="s">
        <v>10</v>
      </c>
      <c r="P817" s="499" t="s">
        <v>10</v>
      </c>
    </row>
    <row r="818" spans="2:16" x14ac:dyDescent="0.3">
      <c r="B818" s="31" t="s">
        <v>336</v>
      </c>
      <c r="C818" s="34">
        <f>[1]JM!C224/1000</f>
        <v>6.2452455400505071</v>
      </c>
      <c r="D818" s="35">
        <f>[1]JM!D224/1000</f>
        <v>7.2697857422739869</v>
      </c>
      <c r="E818" s="35">
        <f>[1]JM!E224/1000</f>
        <v>8.3260126571982997</v>
      </c>
      <c r="F818" s="35">
        <f>[1]JM!F224/1000</f>
        <v>10.525769011327965</v>
      </c>
      <c r="G818" s="35">
        <f>[1]JM!G224/1000</f>
        <v>13.053846564282694</v>
      </c>
      <c r="H818" s="35">
        <f>[1]JM!H224/1000</f>
        <v>15.16799254351915</v>
      </c>
      <c r="I818" s="35">
        <f>[1]JM!I224/1000</f>
        <v>14.735789430661418</v>
      </c>
      <c r="J818" s="34">
        <f>[1]JM!C225/1000</f>
        <v>4.5697077292053176</v>
      </c>
      <c r="K818" s="35">
        <f>[1]JM!D225/1000</f>
        <v>5.5046494005782263</v>
      </c>
      <c r="L818" s="35">
        <f>[1]JM!E225/1000</f>
        <v>6.2932593286972134</v>
      </c>
      <c r="M818" s="35">
        <f>[1]JM!F225/1000</f>
        <v>7.7825694711039999</v>
      </c>
      <c r="N818" s="35">
        <f>[1]JM!G225/1000</f>
        <v>9.378844714349178</v>
      </c>
      <c r="O818" s="35">
        <f>[1]JM!H225/1000</f>
        <v>11.100506304124872</v>
      </c>
      <c r="P818" s="499">
        <f>[1]JM!I225/1000</f>
        <v>10.906121650037537</v>
      </c>
    </row>
    <row r="819" spans="2:16" x14ac:dyDescent="0.3">
      <c r="B819" s="31" t="s">
        <v>337</v>
      </c>
      <c r="C819" s="34">
        <f>[1]RD!C239/1000</f>
        <v>5.9275183493825434</v>
      </c>
      <c r="D819" s="35">
        <f>[1]RD!D239/1000</f>
        <v>6.8261119004170689</v>
      </c>
      <c r="E819" s="35">
        <f>[1]RD!E239/1000</f>
        <v>7.4560067700599246</v>
      </c>
      <c r="F819" s="35">
        <f>[1]RD!F239/1000</f>
        <v>8.3766356760078491</v>
      </c>
      <c r="G819" s="35">
        <f>[1]RD!G239/1000</f>
        <v>8.7779315802860634</v>
      </c>
      <c r="H819" s="35">
        <f>[1]RD!H239/1000</f>
        <v>9.3653272289164491</v>
      </c>
      <c r="I819" s="35">
        <f>[1]RD!I239/1000</f>
        <v>8.8698577267006691</v>
      </c>
      <c r="J819" s="34">
        <f>[1]RD!C240/1000</f>
        <v>1.0300666211486149</v>
      </c>
      <c r="K819" s="35">
        <f>[1]RD!D240/1000</f>
        <v>1.2992609332883283</v>
      </c>
      <c r="L819" s="35">
        <f>[1]RD!E240/1000</f>
        <v>1.3799197010361826</v>
      </c>
      <c r="M819" s="35">
        <f>[1]RD!F240/1000</f>
        <v>1.6199127751897437</v>
      </c>
      <c r="N819" s="35">
        <f>[1]RD!G240/1000</f>
        <v>1.9229029697747766</v>
      </c>
      <c r="O819" s="35">
        <f>[1]RD!H240/1000</f>
        <v>2.2165319938900336</v>
      </c>
      <c r="P819" s="499">
        <f>[1]RD!I240/1000</f>
        <v>2.3328060592050912</v>
      </c>
    </row>
    <row r="820" spans="2:16" x14ac:dyDescent="0.3">
      <c r="B820" s="31" t="s">
        <v>338</v>
      </c>
      <c r="C820" s="34" t="s">
        <v>10</v>
      </c>
      <c r="D820" s="35">
        <f>[1]PY!D222/1000</f>
        <v>1.4996887814464031</v>
      </c>
      <c r="E820" s="35">
        <f>[1]PY!E222/1000</f>
        <v>1.6025794707222718</v>
      </c>
      <c r="F820" s="35">
        <f>[1]PY!F222/1000</f>
        <v>1.9038485486630332</v>
      </c>
      <c r="G820" s="35">
        <f>[1]PY!G222/1000</f>
        <v>2.1670762524611202</v>
      </c>
      <c r="H820" s="35">
        <f>[1]PY!H222/1000</f>
        <v>2.2514705647556221</v>
      </c>
      <c r="I820" s="35">
        <f>[1]PY!I222/1000</f>
        <v>2.2101097669844645</v>
      </c>
      <c r="J820" s="34" t="s">
        <v>10</v>
      </c>
      <c r="K820" s="35">
        <f>[1]PY!D223/1000</f>
        <v>0.49897255482959568</v>
      </c>
      <c r="L820" s="35">
        <f>[1]PY!E223/1000</f>
        <v>0.59405308884958408</v>
      </c>
      <c r="M820" s="35">
        <f>[1]PY!F223/1000</f>
        <v>0.75729792883418701</v>
      </c>
      <c r="N820" s="35">
        <f>[1]PY!G223/1000</f>
        <v>0.89477291356987332</v>
      </c>
      <c r="O820" s="35">
        <f>[1]PY!H223/1000</f>
        <v>0.97116130870717066</v>
      </c>
      <c r="P820" s="499">
        <f>[1]PY!I223/1000</f>
        <v>1.1724952963263353</v>
      </c>
    </row>
    <row r="821" spans="2:16" x14ac:dyDescent="0.3">
      <c r="B821" s="31" t="s">
        <v>339</v>
      </c>
      <c r="C821" s="34">
        <f>[1]PE!C221/1000</f>
        <v>16.214868707793386</v>
      </c>
      <c r="D821" s="35">
        <f>[1]PE!D221/1000</f>
        <v>17.018838806228548</v>
      </c>
      <c r="E821" s="35">
        <f>[1]PE!E221/1000</f>
        <v>18.631256933857482</v>
      </c>
      <c r="F821" s="35">
        <f>[1]PE!F221/1000</f>
        <v>20.101834797039945</v>
      </c>
      <c r="G821" s="35">
        <f>[1]PE!G221/1000</f>
        <v>23.348485488134259</v>
      </c>
      <c r="H821" s="35">
        <f>[1]PE!H221/1000</f>
        <v>26.411928883491417</v>
      </c>
      <c r="I821" s="35">
        <f>[1]PE!I221/1000</f>
        <v>20.034922861391852</v>
      </c>
      <c r="J821" s="34">
        <f>[1]PE!C222/1000</f>
        <v>4.2525119118512622</v>
      </c>
      <c r="K821" s="35">
        <f>[1]PE!D222/1000</f>
        <v>4.505950843073764</v>
      </c>
      <c r="L821" s="35">
        <f>[1]PE!E222/1000</f>
        <v>4.9470664060486937</v>
      </c>
      <c r="M821" s="35">
        <f>[1]PE!F222/1000</f>
        <v>5.5248078599002559</v>
      </c>
      <c r="N821" s="35">
        <f>[1]PE!G222/1000</f>
        <v>6.7145579539214371</v>
      </c>
      <c r="O821" s="35">
        <f>[1]PE!H222/1000</f>
        <v>7.8416750970139963</v>
      </c>
      <c r="P821" s="499">
        <f>[1]PE!I222/1000</f>
        <v>8.2542936917213243</v>
      </c>
    </row>
    <row r="822" spans="2:16" x14ac:dyDescent="0.3">
      <c r="B822" s="33" t="s">
        <v>340</v>
      </c>
      <c r="C822" s="36">
        <f>[1]TT!C231/1000</f>
        <v>2.8272379614939935</v>
      </c>
      <c r="D822" s="37">
        <f>[1]TT!D231/1000</f>
        <v>3.1755103298899141</v>
      </c>
      <c r="E822" s="37">
        <f>[1]TT!E231/1000</f>
        <v>3.2850192388613868</v>
      </c>
      <c r="F822" s="37">
        <f>[1]TT!F231/1000</f>
        <v>3.2778000972619772</v>
      </c>
      <c r="G822" s="37">
        <f>[1]TT!G231/1000</f>
        <v>3.2832977024579604</v>
      </c>
      <c r="H822" s="37">
        <f>[1]TT!H231/1000</f>
        <v>3.4931253103864202</v>
      </c>
      <c r="I822" s="37">
        <f>[1]TT!I231/1000</f>
        <v>3.4795470000000002</v>
      </c>
      <c r="J822" s="36">
        <f>[1]TT!C232/1000</f>
        <v>1.5477104528149581</v>
      </c>
      <c r="K822" s="37">
        <f>[1]TT!D232/1000</f>
        <v>1.7146334067392597</v>
      </c>
      <c r="L822" s="37">
        <f>[1]TT!E232/1000</f>
        <v>1.7647455011292454</v>
      </c>
      <c r="M822" s="37">
        <f>[1]TT!F232/1000</f>
        <v>1.7467165595926162</v>
      </c>
      <c r="N822" s="37">
        <f>[1]TT!G232/1000</f>
        <v>1.7962052277968872</v>
      </c>
      <c r="O822" s="37">
        <f>[1]TT!H232/1000</f>
        <v>1.9012859537608624</v>
      </c>
      <c r="P822" s="500">
        <f>[1]TT!I232/1000</f>
        <v>1.9480770000000001</v>
      </c>
    </row>
    <row r="823" spans="2:16" x14ac:dyDescent="0.3">
      <c r="B823" s="3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</row>
    <row r="824" spans="2:16" x14ac:dyDescent="0.3">
      <c r="B824" s="722" t="s">
        <v>372</v>
      </c>
      <c r="C824" s="722"/>
      <c r="D824" s="722"/>
      <c r="E824" s="722"/>
      <c r="F824" s="722"/>
      <c r="G824" s="722"/>
      <c r="H824" s="722"/>
      <c r="I824" s="722"/>
      <c r="J824" s="722"/>
      <c r="K824" s="722"/>
      <c r="L824" s="722"/>
      <c r="M824" s="722"/>
      <c r="N824" s="722"/>
      <c r="O824" s="722"/>
      <c r="P824" s="722"/>
    </row>
    <row r="825" spans="2:16" x14ac:dyDescent="0.3">
      <c r="B825" s="12"/>
      <c r="C825" s="13"/>
      <c r="D825" s="13"/>
      <c r="E825" s="13"/>
      <c r="F825" s="13"/>
      <c r="G825" s="13"/>
      <c r="H825" s="13"/>
      <c r="I825" s="13"/>
      <c r="J825" s="14"/>
      <c r="K825" s="14"/>
      <c r="L825" s="14"/>
      <c r="M825" s="14"/>
      <c r="N825" s="14"/>
      <c r="O825" s="14"/>
      <c r="P825" s="14"/>
    </row>
    <row r="826" spans="2:16" x14ac:dyDescent="0.3">
      <c r="B826" s="7"/>
      <c r="C826" s="720" t="s">
        <v>354</v>
      </c>
      <c r="D826" s="721"/>
      <c r="E826" s="721"/>
      <c r="F826" s="721"/>
      <c r="G826" s="721"/>
      <c r="H826" s="721"/>
      <c r="I826" s="721"/>
      <c r="J826" s="720" t="s">
        <v>355</v>
      </c>
      <c r="K826" s="721"/>
      <c r="L826" s="721"/>
      <c r="M826" s="721"/>
      <c r="N826" s="721"/>
      <c r="O826" s="721"/>
      <c r="P826" s="721"/>
    </row>
    <row r="827" spans="2:16" x14ac:dyDescent="0.3">
      <c r="B827" s="3"/>
      <c r="C827" s="432">
        <v>2014</v>
      </c>
      <c r="D827" s="433">
        <v>2015</v>
      </c>
      <c r="E827" s="433">
        <v>2016</v>
      </c>
      <c r="F827" s="433">
        <v>2017</v>
      </c>
      <c r="G827" s="433">
        <v>2018</v>
      </c>
      <c r="H827" s="433">
        <v>2019</v>
      </c>
      <c r="I827" s="433">
        <v>2020</v>
      </c>
      <c r="J827" s="384">
        <v>2014</v>
      </c>
      <c r="K827" s="385">
        <v>2015</v>
      </c>
      <c r="L827" s="385">
        <v>2016</v>
      </c>
      <c r="M827" s="385">
        <v>2017</v>
      </c>
      <c r="N827" s="385">
        <v>2018</v>
      </c>
      <c r="O827" s="385">
        <v>2019</v>
      </c>
      <c r="P827" s="385">
        <v>2020</v>
      </c>
    </row>
    <row r="828" spans="2:16" x14ac:dyDescent="0.3">
      <c r="B828" s="32" t="s">
        <v>327</v>
      </c>
      <c r="C828" s="42" t="s">
        <v>10</v>
      </c>
      <c r="D828" s="43" t="s">
        <v>10</v>
      </c>
      <c r="E828" s="43" t="s">
        <v>10</v>
      </c>
      <c r="F828" s="43" t="s">
        <v>10</v>
      </c>
      <c r="G828" s="43" t="s">
        <v>10</v>
      </c>
      <c r="H828" s="43" t="s">
        <v>10</v>
      </c>
      <c r="I828" s="43" t="s">
        <v>10</v>
      </c>
      <c r="J828" s="42">
        <f>[1]ARG!C233/1000</f>
        <v>40.179161255948046</v>
      </c>
      <c r="K828" s="43">
        <f>[1]ARG!D233/1000</f>
        <v>37.410192540765856</v>
      </c>
      <c r="L828" s="43">
        <f>[1]ARG!E233/1000</f>
        <v>45.95488518596914</v>
      </c>
      <c r="M828" s="43">
        <f>[1]ARG!F233/1000</f>
        <v>50.457236036973775</v>
      </c>
      <c r="N828" s="43">
        <f>[1]ARG!G233/1000</f>
        <v>33.937196807936878</v>
      </c>
      <c r="O828" s="43">
        <f>[1]ARG!H233/1000</f>
        <v>33.78279100979514</v>
      </c>
      <c r="P828" s="498">
        <f>[1]ARG!I233/1000</f>
        <v>29.094627894485502</v>
      </c>
    </row>
    <row r="829" spans="2:16" s="301" customFormat="1" x14ac:dyDescent="0.3">
      <c r="B829" s="31" t="s">
        <v>640</v>
      </c>
      <c r="C829" s="34" t="s">
        <v>10</v>
      </c>
      <c r="D829" s="35" t="s">
        <v>10</v>
      </c>
      <c r="E829" s="35" t="s">
        <v>10</v>
      </c>
      <c r="F829" s="35" t="s">
        <v>10</v>
      </c>
      <c r="G829" s="35" t="s">
        <v>10</v>
      </c>
      <c r="H829" s="35" t="s">
        <v>10</v>
      </c>
      <c r="I829" s="35" t="s">
        <v>10</v>
      </c>
      <c r="J829" s="34">
        <f>[1]BA!C222/1000</f>
        <v>0.43427399999999999</v>
      </c>
      <c r="K829" s="35">
        <f>[1]BA!D222/1000</f>
        <v>0.58490500000000001</v>
      </c>
      <c r="L829" s="35">
        <f>[1]BA!E222/1000</f>
        <v>0.61554299999999995</v>
      </c>
      <c r="M829" s="35">
        <f>[1]BA!F222/1000</f>
        <v>0.79178499999999996</v>
      </c>
      <c r="N829" s="35">
        <f>[1]BA!G222/1000</f>
        <v>0.82478899999999999</v>
      </c>
      <c r="O829" s="35">
        <f>[1]BA!H222/1000</f>
        <v>0.88832699999999998</v>
      </c>
      <c r="P829" s="499">
        <f>[1]BA!I222/1000</f>
        <v>0.61417600000000006</v>
      </c>
    </row>
    <row r="830" spans="2:16" x14ac:dyDescent="0.3">
      <c r="B830" s="31" t="s">
        <v>328</v>
      </c>
      <c r="C830" s="34" t="s">
        <v>12</v>
      </c>
      <c r="D830" s="35" t="s">
        <v>12</v>
      </c>
      <c r="E830" s="35" t="s">
        <v>12</v>
      </c>
      <c r="F830" s="35" t="s">
        <v>12</v>
      </c>
      <c r="G830" s="35" t="s">
        <v>12</v>
      </c>
      <c r="H830" s="35" t="s">
        <v>12</v>
      </c>
      <c r="I830" s="35" t="s">
        <v>12</v>
      </c>
      <c r="J830" s="34">
        <f>[1]BO!C220/1000</f>
        <v>0.31523853689481424</v>
      </c>
      <c r="K830" s="35">
        <f>[1]BO!D220/1000</f>
        <v>0.3305620033973064</v>
      </c>
      <c r="L830" s="35">
        <f>[1]BO!E220/1000</f>
        <v>0.34041330924600716</v>
      </c>
      <c r="M830" s="35">
        <f>[1]BO!F220/1000</f>
        <v>0.37663374633493935</v>
      </c>
      <c r="N830" s="35">
        <f>[1]BO!G220/1000</f>
        <v>0.450581673691551</v>
      </c>
      <c r="O830" s="35">
        <f>[1]BO!H220/1000</f>
        <v>0.57821114537314511</v>
      </c>
      <c r="P830" s="499">
        <f>[1]BO!I220/1000</f>
        <v>0.41747846506685593</v>
      </c>
    </row>
    <row r="831" spans="2:16" x14ac:dyDescent="0.3">
      <c r="B831" s="31" t="s">
        <v>329</v>
      </c>
      <c r="C831" s="34" t="s">
        <v>10</v>
      </c>
      <c r="D831" s="35" t="s">
        <v>10</v>
      </c>
      <c r="E831" s="35" t="s">
        <v>10</v>
      </c>
      <c r="F831" s="35" t="s">
        <v>10</v>
      </c>
      <c r="G831" s="35" t="s">
        <v>10</v>
      </c>
      <c r="H831" s="35" t="s">
        <v>10</v>
      </c>
      <c r="I831" s="35" t="s">
        <v>10</v>
      </c>
      <c r="J831" s="34">
        <f>[1]BR!$C$228/1000</f>
        <v>263.55758058351387</v>
      </c>
      <c r="K831" s="35">
        <f>[1]BR!$C$228/1000</f>
        <v>263.55758058351387</v>
      </c>
      <c r="L831" s="35">
        <f>[1]BR!$C$228/1000</f>
        <v>263.55758058351387</v>
      </c>
      <c r="M831" s="35">
        <f>[1]BR!$C$228/1000</f>
        <v>263.55758058351387</v>
      </c>
      <c r="N831" s="35">
        <f>[1]BR!$C$228/1000</f>
        <v>263.55758058351387</v>
      </c>
      <c r="O831" s="35">
        <f>[1]BR!$C$228/1000</f>
        <v>263.55758058351387</v>
      </c>
      <c r="P831" s="499">
        <f>[1]BR!$C$228/1000</f>
        <v>263.55758058351387</v>
      </c>
    </row>
    <row r="832" spans="2:16" x14ac:dyDescent="0.3">
      <c r="B832" s="31" t="s">
        <v>330</v>
      </c>
      <c r="C832" s="34" t="s">
        <v>12</v>
      </c>
      <c r="D832" s="35" t="s">
        <v>12</v>
      </c>
      <c r="E832" s="35" t="s">
        <v>12</v>
      </c>
      <c r="F832" s="35" t="s">
        <v>12</v>
      </c>
      <c r="G832" s="35" t="s">
        <v>12</v>
      </c>
      <c r="H832" s="35" t="s">
        <v>12</v>
      </c>
      <c r="I832" s="35" t="s">
        <v>12</v>
      </c>
      <c r="J832" s="34">
        <f>[1]CL!C225/1000</f>
        <v>16.927365288299647</v>
      </c>
      <c r="K832" s="35">
        <f>[1]CL!D225/1000</f>
        <v>18.337800276724916</v>
      </c>
      <c r="L832" s="35">
        <f>[1]CL!E225/1000</f>
        <v>20.798370406152248</v>
      </c>
      <c r="M832" s="35">
        <f>[1]CL!F225/1000</f>
        <v>24.638540611901089</v>
      </c>
      <c r="N832" s="35">
        <f>[1]CL!G225/1000</f>
        <v>29.096149140178181</v>
      </c>
      <c r="O832" s="35">
        <f>[1]CL!H225/1000</f>
        <v>28.586551185228096</v>
      </c>
      <c r="P832" s="499">
        <f>[1]CL!I225/1000</f>
        <v>30.465835038363171</v>
      </c>
    </row>
    <row r="833" spans="2:17" x14ac:dyDescent="0.3">
      <c r="B833" s="31" t="s">
        <v>331</v>
      </c>
      <c r="C833" s="34" t="s">
        <v>12</v>
      </c>
      <c r="D833" s="35" t="s">
        <v>12</v>
      </c>
      <c r="E833" s="35" t="s">
        <v>12</v>
      </c>
      <c r="F833" s="35" t="s">
        <v>12</v>
      </c>
      <c r="G833" s="35" t="s">
        <v>12</v>
      </c>
      <c r="H833" s="35" t="s">
        <v>12</v>
      </c>
      <c r="I833" s="35" t="s">
        <v>12</v>
      </c>
      <c r="J833" s="34">
        <f>[1]CO!C222/1000</f>
        <v>18.618999649690604</v>
      </c>
      <c r="K833" s="35">
        <f>[1]CO!D222/1000</f>
        <v>15.115231690850452</v>
      </c>
      <c r="L833" s="35">
        <f>[1]CO!E222/1000</f>
        <v>15.368877566062141</v>
      </c>
      <c r="M833" s="35">
        <f>[1]CO!F222/1000</f>
        <v>17.242719974878231</v>
      </c>
      <c r="N833" s="35">
        <f>[1]CO!G222/1000</f>
        <v>19.178681273624562</v>
      </c>
      <c r="O833" s="35">
        <f>[1]CO!H222/1000</f>
        <v>19.718097021722709</v>
      </c>
      <c r="P833" s="499">
        <f>[1]CO!I222/1000</f>
        <v>14.889867210016181</v>
      </c>
    </row>
    <row r="834" spans="2:17" x14ac:dyDescent="0.3">
      <c r="B834" s="31" t="s">
        <v>332</v>
      </c>
      <c r="C834" s="34" t="s">
        <v>10</v>
      </c>
      <c r="D834" s="35" t="s">
        <v>10</v>
      </c>
      <c r="E834" s="35" t="s">
        <v>10</v>
      </c>
      <c r="F834" s="35" t="s">
        <v>10</v>
      </c>
      <c r="G834" s="35" t="s">
        <v>10</v>
      </c>
      <c r="H834" s="35" t="s">
        <v>10</v>
      </c>
      <c r="I834" s="35" t="s">
        <v>10</v>
      </c>
      <c r="J834" s="34">
        <f>[1]CR!C230/1000</f>
        <v>5.1606295804949234</v>
      </c>
      <c r="K834" s="35">
        <f>[1]CR!D230/1000</f>
        <v>5.5884412315727721</v>
      </c>
      <c r="L834" s="35">
        <f>[1]CR!E230/1000</f>
        <v>6.4962163882758235</v>
      </c>
      <c r="M834" s="35">
        <f>[1]CR!F230/1000</f>
        <v>7.0009963957069381</v>
      </c>
      <c r="N834" s="35">
        <f>[1]CR!G230/1000</f>
        <v>7.146284026730922</v>
      </c>
      <c r="O834" s="35">
        <f>[1]CR!H230/1000</f>
        <v>9.1190149051306904</v>
      </c>
      <c r="P834" s="499">
        <f>[1]CR!I230/1000</f>
        <v>6.1797749433524976</v>
      </c>
    </row>
    <row r="835" spans="2:17" x14ac:dyDescent="0.3">
      <c r="B835" s="31" t="s">
        <v>477</v>
      </c>
      <c r="C835" s="34" t="s">
        <v>12</v>
      </c>
      <c r="D835" s="35" t="s">
        <v>12</v>
      </c>
      <c r="E835" s="35" t="s">
        <v>12</v>
      </c>
      <c r="F835" s="35" t="s">
        <v>12</v>
      </c>
      <c r="G835" s="35" t="s">
        <v>12</v>
      </c>
      <c r="H835" s="35" t="s">
        <v>12</v>
      </c>
      <c r="I835" s="35" t="s">
        <v>12</v>
      </c>
      <c r="J835" s="34" t="s">
        <v>10</v>
      </c>
      <c r="K835" s="35">
        <f>[1]CW!D241/1000</f>
        <v>0.26901675977653633</v>
      </c>
      <c r="L835" s="35">
        <f>[1]CW!E241/1000</f>
        <v>0.29635251396648044</v>
      </c>
      <c r="M835" s="35">
        <f>[1]CW!F241/1000</f>
        <v>0.32784636871508382</v>
      </c>
      <c r="N835" s="35">
        <f>[1]CW!G241/1000</f>
        <v>0.37354301675977652</v>
      </c>
      <c r="O835" s="35">
        <f>[1]CW!H241/1000</f>
        <v>0.3675670391061453</v>
      </c>
      <c r="P835" s="35">
        <f>[1]CW!I241/1000</f>
        <v>0.19228100558659217</v>
      </c>
      <c r="Q835" s="629"/>
    </row>
    <row r="836" spans="2:17" s="301" customFormat="1" x14ac:dyDescent="0.3">
      <c r="B836" s="31" t="s">
        <v>727</v>
      </c>
      <c r="C836" s="34" t="s">
        <v>10</v>
      </c>
      <c r="D836" s="35" t="s">
        <v>10</v>
      </c>
      <c r="E836" s="35" t="s">
        <v>10</v>
      </c>
      <c r="F836" s="35" t="s">
        <v>10</v>
      </c>
      <c r="G836" s="35" t="s">
        <v>10</v>
      </c>
      <c r="H836" s="35" t="s">
        <v>10</v>
      </c>
      <c r="I836" s="35" t="s">
        <v>10</v>
      </c>
      <c r="J836" s="34">
        <f>[1]EC!C226/1000</f>
        <v>0</v>
      </c>
      <c r="K836" s="35">
        <f>[1]EC!D226/1000</f>
        <v>9.7114338692300031</v>
      </c>
      <c r="L836" s="35">
        <f>[1]EC!E226/1000</f>
        <v>9.415758492920002</v>
      </c>
      <c r="M836" s="35">
        <f>[1]EC!F226/1000</f>
        <v>10.551421725149991</v>
      </c>
      <c r="N836" s="35">
        <f>[1]EC!G226/1000</f>
        <v>12.344882627972083</v>
      </c>
      <c r="O836" s="35">
        <f>[1]EC!H226/1000</f>
        <v>13.971205711340012</v>
      </c>
      <c r="P836" s="499">
        <f>[1]EC!I226/1000</f>
        <v>11.553994685749995</v>
      </c>
    </row>
    <row r="837" spans="2:17" x14ac:dyDescent="0.3">
      <c r="B837" s="31" t="s">
        <v>333</v>
      </c>
      <c r="C837" s="34" t="s">
        <v>10</v>
      </c>
      <c r="D837" s="35" t="s">
        <v>10</v>
      </c>
      <c r="E837" s="35" t="s">
        <v>10</v>
      </c>
      <c r="F837" s="35" t="s">
        <v>10</v>
      </c>
      <c r="G837" s="35" t="s">
        <v>10</v>
      </c>
      <c r="H837" s="35" t="s">
        <v>10</v>
      </c>
      <c r="I837" s="35" t="s">
        <v>10</v>
      </c>
      <c r="J837" s="34" t="s">
        <v>193</v>
      </c>
      <c r="K837" s="35">
        <f>[1]SV!D226/1000</f>
        <v>1.3376400000000002</v>
      </c>
      <c r="L837" s="35">
        <f>[1]SV!E226/1000</f>
        <v>1.7855999999999999</v>
      </c>
      <c r="M837" s="35">
        <f>[1]SV!F226/1000</f>
        <v>2.05464</v>
      </c>
      <c r="N837" s="35">
        <f>[1]SV!G226/1000</f>
        <v>2.1813800000000003</v>
      </c>
      <c r="O837" s="35">
        <f>[1]SV!H226/1000</f>
        <v>2.50116</v>
      </c>
      <c r="P837" s="499">
        <f>[1]SV!I226/1000</f>
        <v>2.1645500000000002</v>
      </c>
    </row>
    <row r="838" spans="2:17" x14ac:dyDescent="0.3">
      <c r="B838" s="31" t="s">
        <v>334</v>
      </c>
      <c r="C838" s="34" t="s">
        <v>10</v>
      </c>
      <c r="D838" s="35" t="s">
        <v>10</v>
      </c>
      <c r="E838" s="35" t="s">
        <v>10</v>
      </c>
      <c r="F838" s="35" t="s">
        <v>10</v>
      </c>
      <c r="G838" s="35" t="s">
        <v>10</v>
      </c>
      <c r="H838" s="35" t="s">
        <v>10</v>
      </c>
      <c r="I838" s="35" t="s">
        <v>10</v>
      </c>
      <c r="J838" s="34" t="s">
        <v>10</v>
      </c>
      <c r="K838" s="35" t="s">
        <v>10</v>
      </c>
      <c r="L838" s="35" t="s">
        <v>10</v>
      </c>
      <c r="M838" s="35" t="s">
        <v>10</v>
      </c>
      <c r="N838" s="35">
        <f>[1]GT!G232/1000</f>
        <v>1.0204352441613588E-4</v>
      </c>
      <c r="O838" s="35">
        <f>[1]GT!H232/1000</f>
        <v>1.2957377954552502E-4</v>
      </c>
      <c r="P838" s="499">
        <f>[1]GT!I232/1000</f>
        <v>9.5748504584401489E-5</v>
      </c>
    </row>
    <row r="839" spans="2:17" x14ac:dyDescent="0.3">
      <c r="B839" s="31" t="s">
        <v>335</v>
      </c>
      <c r="C839" s="34" t="s">
        <v>10</v>
      </c>
      <c r="D839" s="35" t="s">
        <v>10</v>
      </c>
      <c r="E839" s="35" t="s">
        <v>10</v>
      </c>
      <c r="F839" s="35" t="s">
        <v>10</v>
      </c>
      <c r="G839" s="35" t="s">
        <v>10</v>
      </c>
      <c r="H839" s="35" t="s">
        <v>10</v>
      </c>
      <c r="I839" s="35" t="s">
        <v>10</v>
      </c>
      <c r="J839" s="34" t="s">
        <v>10</v>
      </c>
      <c r="K839" s="35" t="s">
        <v>10</v>
      </c>
      <c r="L839" s="35" t="s">
        <v>10</v>
      </c>
      <c r="M839" s="35" t="s">
        <v>10</v>
      </c>
      <c r="N839" s="35" t="s">
        <v>10</v>
      </c>
      <c r="O839" s="35" t="s">
        <v>10</v>
      </c>
      <c r="P839" s="499" t="s">
        <v>10</v>
      </c>
    </row>
    <row r="840" spans="2:17" x14ac:dyDescent="0.3">
      <c r="B840" s="31" t="s">
        <v>336</v>
      </c>
      <c r="C840" s="34" t="s">
        <v>12</v>
      </c>
      <c r="D840" s="35" t="s">
        <v>12</v>
      </c>
      <c r="E840" s="35" t="s">
        <v>12</v>
      </c>
      <c r="F840" s="35" t="s">
        <v>12</v>
      </c>
      <c r="G840" s="35" t="s">
        <v>12</v>
      </c>
      <c r="H840" s="35" t="s">
        <v>12</v>
      </c>
      <c r="I840" s="35" t="s">
        <v>12</v>
      </c>
      <c r="J840" s="34">
        <f>[1]JM!C227/1000</f>
        <v>1.6755378108451902</v>
      </c>
      <c r="K840" s="35">
        <f>[1]JM!D227/1000</f>
        <v>1.7651363416957608</v>
      </c>
      <c r="L840" s="35">
        <f>[1]JM!E227/1000</f>
        <v>2.0327533285010859</v>
      </c>
      <c r="M840" s="35">
        <f>[1]JM!F227/1000</f>
        <v>2.7431995402239631</v>
      </c>
      <c r="N840" s="35">
        <f>[1]JM!G227/1000</f>
        <v>3.6750018499335164</v>
      </c>
      <c r="O840" s="35">
        <f>[1]JM!H227/1000</f>
        <v>4.0674862393942774</v>
      </c>
      <c r="P840" s="499">
        <f>[1]JM!I227/1000</f>
        <v>3.8296677806238795</v>
      </c>
    </row>
    <row r="841" spans="2:17" x14ac:dyDescent="0.3">
      <c r="B841" s="31" t="s">
        <v>337</v>
      </c>
      <c r="C841" s="34" t="s">
        <v>12</v>
      </c>
      <c r="D841" s="35" t="s">
        <v>12</v>
      </c>
      <c r="E841" s="35" t="s">
        <v>12</v>
      </c>
      <c r="F841" s="35" t="s">
        <v>12</v>
      </c>
      <c r="G841" s="35" t="s">
        <v>12</v>
      </c>
      <c r="H841" s="35" t="s">
        <v>12</v>
      </c>
      <c r="I841" s="35" t="s">
        <v>12</v>
      </c>
      <c r="J841" s="34">
        <f>[1]RD!C242/1000</f>
        <v>4.8562242589896778</v>
      </c>
      <c r="K841" s="35">
        <f>[1]RD!D242/1000</f>
        <v>5.51255145792231</v>
      </c>
      <c r="L841" s="35">
        <f>[1]RD!E242/1000</f>
        <v>6.0616960903284767</v>
      </c>
      <c r="M841" s="35">
        <f>[1]RD!F242/1000</f>
        <v>6.7484408809184195</v>
      </c>
      <c r="N841" s="35">
        <f>[1]RD!G242/1000</f>
        <v>6.8480087469902111</v>
      </c>
      <c r="O841" s="35">
        <f>[1]RD!H242/1000</f>
        <v>7.1426793454739999</v>
      </c>
      <c r="P841" s="499">
        <f>[1]RD!I242/1000</f>
        <v>6.5315272955095063</v>
      </c>
    </row>
    <row r="842" spans="2:17" x14ac:dyDescent="0.3">
      <c r="B842" s="31" t="s">
        <v>338</v>
      </c>
      <c r="C842" s="34" t="s">
        <v>10</v>
      </c>
      <c r="D842" s="35" t="s">
        <v>10</v>
      </c>
      <c r="E842" s="35" t="s">
        <v>10</v>
      </c>
      <c r="F842" s="35" t="s">
        <v>10</v>
      </c>
      <c r="G842" s="35" t="s">
        <v>10</v>
      </c>
      <c r="H842" s="35" t="s">
        <v>10</v>
      </c>
      <c r="I842" s="35" t="s">
        <v>10</v>
      </c>
      <c r="J842" s="34" t="s">
        <v>10</v>
      </c>
      <c r="K842" s="35">
        <f>[1]PY!D225/1000</f>
        <v>1.0007162266168075</v>
      </c>
      <c r="L842" s="35">
        <f>[1]PY!E225/1000</f>
        <v>1.0085263818726875</v>
      </c>
      <c r="M842" s="35">
        <f>[1]PY!F225/1000</f>
        <v>1.146550619828846</v>
      </c>
      <c r="N842" s="35">
        <f>[1]PY!G225/1000</f>
        <v>1.272303338891247</v>
      </c>
      <c r="O842" s="35">
        <f>[1]PY!H225/1000</f>
        <v>1.2803092560484512</v>
      </c>
      <c r="P842" s="499">
        <f>[1]PY!I225/1000</f>
        <v>1.0376144706581292</v>
      </c>
    </row>
    <row r="843" spans="2:17" x14ac:dyDescent="0.3">
      <c r="B843" s="31" t="s">
        <v>339</v>
      </c>
      <c r="C843" s="34" t="s">
        <v>10</v>
      </c>
      <c r="D843" s="35" t="s">
        <v>10</v>
      </c>
      <c r="E843" s="35" t="s">
        <v>10</v>
      </c>
      <c r="F843" s="35" t="s">
        <v>10</v>
      </c>
      <c r="G843" s="35" t="s">
        <v>10</v>
      </c>
      <c r="H843" s="35" t="s">
        <v>10</v>
      </c>
      <c r="I843" s="35" t="s">
        <v>10</v>
      </c>
      <c r="J843" s="34">
        <f>[1]PE!C223/1000</f>
        <v>11.962356795942124</v>
      </c>
      <c r="K843" s="35">
        <f>[1]PE!D223/1000</f>
        <v>12.512887963154784</v>
      </c>
      <c r="L843" s="35">
        <f>[1]PE!E223/1000</f>
        <v>13.68419052780879</v>
      </c>
      <c r="M843" s="35">
        <f>[1]PE!F223/1000</f>
        <v>14.577026937139689</v>
      </c>
      <c r="N843" s="35">
        <f>[1]PE!G223/1000</f>
        <v>16.633927534212823</v>
      </c>
      <c r="O843" s="35">
        <f>[1]PE!H223/1000</f>
        <v>18.570253786477416</v>
      </c>
      <c r="P843" s="499">
        <f>[1]PE!I223/1000</f>
        <v>11.780629169670529</v>
      </c>
    </row>
    <row r="844" spans="2:17" x14ac:dyDescent="0.3">
      <c r="B844" s="33" t="s">
        <v>340</v>
      </c>
      <c r="C844" s="36" t="s">
        <v>12</v>
      </c>
      <c r="D844" s="37" t="s">
        <v>12</v>
      </c>
      <c r="E844" s="37" t="s">
        <v>12</v>
      </c>
      <c r="F844" s="37" t="s">
        <v>12</v>
      </c>
      <c r="G844" s="37" t="s">
        <v>12</v>
      </c>
      <c r="H844" s="37" t="s">
        <v>12</v>
      </c>
      <c r="I844" s="37" t="s">
        <v>12</v>
      </c>
      <c r="J844" s="36">
        <f>[1]TT!C234/1000</f>
        <v>1.2795275086790356</v>
      </c>
      <c r="K844" s="37">
        <f>[1]TT!D234/1000</f>
        <v>1.460876923150654</v>
      </c>
      <c r="L844" s="37">
        <f>[1]TT!E234/1000</f>
        <v>1.5202737377321411</v>
      </c>
      <c r="M844" s="37">
        <f>[1]TT!F234/1000</f>
        <v>1.5310835376693608</v>
      </c>
      <c r="N844" s="37">
        <f>[1]TT!G234/1000</f>
        <v>1.4870924746610736</v>
      </c>
      <c r="O844" s="37">
        <f>[1]TT!H234/1000</f>
        <v>1.5918393566255575</v>
      </c>
      <c r="P844" s="500">
        <f>[1]TT!I234/1000</f>
        <v>1.5314700000000001</v>
      </c>
    </row>
    <row r="845" spans="2:17" x14ac:dyDescent="0.3">
      <c r="B845" s="3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</row>
    <row r="846" spans="2:17" x14ac:dyDescent="0.3">
      <c r="B846" s="722" t="s">
        <v>373</v>
      </c>
      <c r="C846" s="722"/>
      <c r="D846" s="722"/>
      <c r="E846" s="722"/>
      <c r="F846" s="722"/>
      <c r="G846" s="722"/>
      <c r="H846" s="722"/>
      <c r="I846" s="722"/>
      <c r="J846" s="722"/>
      <c r="K846" s="722"/>
      <c r="L846" s="722"/>
      <c r="M846" s="722"/>
      <c r="N846" s="722"/>
      <c r="O846" s="722"/>
      <c r="P846" s="722"/>
    </row>
    <row r="847" spans="2:17" x14ac:dyDescent="0.3">
      <c r="B847" s="733" t="s">
        <v>374</v>
      </c>
      <c r="C847" s="733"/>
      <c r="D847" s="733"/>
      <c r="E847" s="733"/>
      <c r="F847" s="733"/>
      <c r="G847" s="733"/>
      <c r="H847" s="733"/>
      <c r="I847" s="733"/>
      <c r="J847" s="733"/>
      <c r="K847" s="733"/>
      <c r="L847" s="733"/>
      <c r="M847" s="733"/>
      <c r="N847" s="733"/>
      <c r="O847" s="733"/>
      <c r="P847" s="733"/>
    </row>
    <row r="848" spans="2:17" x14ac:dyDescent="0.3">
      <c r="B848" s="734" t="s">
        <v>375</v>
      </c>
      <c r="C848" s="734"/>
      <c r="D848" s="734"/>
      <c r="E848" s="734"/>
      <c r="F848" s="734"/>
      <c r="G848" s="734"/>
      <c r="H848" s="734"/>
      <c r="I848" s="734"/>
      <c r="J848" s="734"/>
      <c r="K848" s="734"/>
      <c r="L848" s="734"/>
      <c r="M848" s="734"/>
      <c r="N848" s="734"/>
      <c r="O848" s="734"/>
      <c r="P848" s="734"/>
    </row>
    <row r="849" spans="2:16" x14ac:dyDescent="0.3">
      <c r="B849" s="3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</row>
    <row r="850" spans="2:16" x14ac:dyDescent="0.3">
      <c r="B850" s="17">
        <v>100</v>
      </c>
      <c r="C850" s="715" t="s">
        <v>22</v>
      </c>
      <c r="D850" s="716"/>
      <c r="E850" s="716"/>
      <c r="F850" s="716"/>
      <c r="G850" s="716"/>
      <c r="H850" s="716"/>
      <c r="I850" s="716"/>
      <c r="J850" s="715" t="s">
        <v>23</v>
      </c>
      <c r="K850" s="716"/>
      <c r="L850" s="716"/>
      <c r="M850" s="716"/>
      <c r="N850" s="716"/>
      <c r="O850" s="716"/>
      <c r="P850" s="716"/>
    </row>
    <row r="851" spans="2:16" x14ac:dyDescent="0.3">
      <c r="B851" s="3"/>
      <c r="C851" s="431">
        <v>2014</v>
      </c>
      <c r="D851" s="416">
        <v>2015</v>
      </c>
      <c r="E851" s="416">
        <v>2016</v>
      </c>
      <c r="F851" s="416">
        <v>2017</v>
      </c>
      <c r="G851" s="416">
        <v>2018</v>
      </c>
      <c r="H851" s="416">
        <v>2019</v>
      </c>
      <c r="I851" s="416">
        <v>2020</v>
      </c>
      <c r="J851" s="384">
        <v>2014</v>
      </c>
      <c r="K851" s="385">
        <v>2015</v>
      </c>
      <c r="L851" s="385">
        <v>2016</v>
      </c>
      <c r="M851" s="385">
        <v>2017</v>
      </c>
      <c r="N851" s="385">
        <v>2018</v>
      </c>
      <c r="O851" s="385">
        <v>2019</v>
      </c>
      <c r="P851" s="385">
        <v>2020</v>
      </c>
    </row>
    <row r="852" spans="2:16" x14ac:dyDescent="0.3">
      <c r="B852" s="32" t="s">
        <v>327</v>
      </c>
      <c r="C852" s="42">
        <f t="shared" ref="C852" si="380">IF(ISNUMBER(C762/C694*100),C762/C694*100,"nav")</f>
        <v>75.793094087548752</v>
      </c>
      <c r="D852" s="43">
        <f t="shared" ref="D852:I852" si="381">IF(ISNUMBER(D762/D694*100),D762/D694*100,"nav")</f>
        <v>76.935663018417699</v>
      </c>
      <c r="E852" s="43">
        <f t="shared" si="381"/>
        <v>79.056264653951928</v>
      </c>
      <c r="F852" s="43">
        <f t="shared" si="381"/>
        <v>79.818203890320973</v>
      </c>
      <c r="G852" s="43">
        <f t="shared" si="381"/>
        <v>81.516531098684553</v>
      </c>
      <c r="H852" s="43">
        <f t="shared" si="381"/>
        <v>83.023546713192758</v>
      </c>
      <c r="I852" s="498">
        <f t="shared" si="381"/>
        <v>85.68608827493955</v>
      </c>
      <c r="J852" s="42">
        <f>IF(ISNUMBER(J762/C694*100),J762/C694*100,"nav")</f>
        <v>0.58628806049587856</v>
      </c>
      <c r="K852" s="43">
        <f>IF(ISNUMBER(K762/D694*100),K762/D694*100,"nav")</f>
        <v>0.64848058223837701</v>
      </c>
      <c r="L852" s="43">
        <f t="shared" ref="L852:P852" si="382">IF(ISNUMBER(L762/E694*100),L762/E694*100,"nav")</f>
        <v>0.69153670930883626</v>
      </c>
      <c r="M852" s="43">
        <f t="shared" si="382"/>
        <v>0.81507318467043</v>
      </c>
      <c r="N852" s="43">
        <f t="shared" si="382"/>
        <v>0.89532079076154325</v>
      </c>
      <c r="O852" s="43">
        <f t="shared" si="382"/>
        <v>0.94177959723993221</v>
      </c>
      <c r="P852" s="498">
        <f t="shared" si="382"/>
        <v>0.93859994701636207</v>
      </c>
    </row>
    <row r="853" spans="2:16" s="301" customFormat="1" x14ac:dyDescent="0.3">
      <c r="B853" s="31" t="s">
        <v>640</v>
      </c>
      <c r="C853" s="34">
        <f t="shared" ref="C853:I853" si="383">IF(ISNUMBER(C763/C695*100),C763/C695*100,"nav")</f>
        <v>23.005864593441508</v>
      </c>
      <c r="D853" s="35">
        <f t="shared" si="383"/>
        <v>28.172255211045361</v>
      </c>
      <c r="E853" s="35">
        <f t="shared" si="383"/>
        <v>34.014214517781149</v>
      </c>
      <c r="F853" s="35">
        <f t="shared" si="383"/>
        <v>38.361865768001444</v>
      </c>
      <c r="G853" s="35">
        <f t="shared" si="383"/>
        <v>34.757630744312053</v>
      </c>
      <c r="H853" s="35">
        <f t="shared" si="383"/>
        <v>34.33490247381426</v>
      </c>
      <c r="I853" s="499">
        <f t="shared" si="383"/>
        <v>40.118143352103175</v>
      </c>
      <c r="J853" s="34">
        <f t="shared" ref="J853:K853" si="384">IF(ISNUMBER(J763/C695*100),J763/C695*100,"nav")</f>
        <v>0.11113452254205916</v>
      </c>
      <c r="K853" s="35">
        <f t="shared" si="384"/>
        <v>1.4077987606080851</v>
      </c>
      <c r="L853" s="35">
        <f t="shared" ref="L853:L868" si="385">IF(ISNUMBER(L763/E695*100),L763/E695*100,"nav")</f>
        <v>1.3454395114975377</v>
      </c>
      <c r="M853" s="35">
        <f t="shared" ref="M853:M868" si="386">IF(ISNUMBER(M763/F695*100),M763/F695*100,"nav")</f>
        <v>1.1406159226860462</v>
      </c>
      <c r="N853" s="35">
        <f t="shared" ref="N853:N868" si="387">IF(ISNUMBER(N763/G695*100),N763/G695*100,"nav")</f>
        <v>1.2866742379849341</v>
      </c>
      <c r="O853" s="35">
        <f t="shared" ref="O853:O868" si="388">IF(ISNUMBER(O763/H695*100),O763/H695*100,"nav")</f>
        <v>1.3658489598528545</v>
      </c>
      <c r="P853" s="499">
        <f t="shared" ref="P853:P868" si="389">IF(ISNUMBER(P763/I695*100),P763/I695*100,"nav")</f>
        <v>1.3849214976314608</v>
      </c>
    </row>
    <row r="854" spans="2:16" x14ac:dyDescent="0.3">
      <c r="B854" s="31" t="s">
        <v>328</v>
      </c>
      <c r="C854" s="34" t="str">
        <f t="shared" ref="C854:I854" si="390">IF(ISNUMBER(C764/C696*100),C764/C696*100,"nav")</f>
        <v>nav</v>
      </c>
      <c r="D854" s="35" t="str">
        <f t="shared" si="390"/>
        <v>nav</v>
      </c>
      <c r="E854" s="35" t="str">
        <f t="shared" si="390"/>
        <v>nav</v>
      </c>
      <c r="F854" s="35" t="str">
        <f t="shared" si="390"/>
        <v>nav</v>
      </c>
      <c r="G854" s="35" t="str">
        <f t="shared" si="390"/>
        <v>nav</v>
      </c>
      <c r="H854" s="35" t="str">
        <f t="shared" si="390"/>
        <v>nav</v>
      </c>
      <c r="I854" s="499" t="str">
        <f t="shared" si="390"/>
        <v>nav</v>
      </c>
      <c r="J854" s="34" t="str">
        <f t="shared" ref="J854:K854" si="391">IF(ISNUMBER(J764/C696*100),J764/C696*100,"nav")</f>
        <v>nav</v>
      </c>
      <c r="K854" s="35" t="str">
        <f t="shared" si="391"/>
        <v>nav</v>
      </c>
      <c r="L854" s="35" t="str">
        <f t="shared" si="385"/>
        <v>nav</v>
      </c>
      <c r="M854" s="35" t="str">
        <f t="shared" si="386"/>
        <v>nav</v>
      </c>
      <c r="N854" s="35" t="str">
        <f t="shared" si="387"/>
        <v>nav</v>
      </c>
      <c r="O854" s="35" t="str">
        <f t="shared" si="388"/>
        <v>nav</v>
      </c>
      <c r="P854" s="499" t="str">
        <f t="shared" si="389"/>
        <v>nav</v>
      </c>
    </row>
    <row r="855" spans="2:16" x14ac:dyDescent="0.3">
      <c r="B855" s="31" t="s">
        <v>329</v>
      </c>
      <c r="C855" s="34">
        <f t="shared" ref="C855:I855" si="392">IF(ISNUMBER(C765/C697*100),C765/C697*100,"nav")</f>
        <v>79.313081034250047</v>
      </c>
      <c r="D855" s="35">
        <f t="shared" si="392"/>
        <v>81.961393000478893</v>
      </c>
      <c r="E855" s="35">
        <f t="shared" si="392"/>
        <v>78.540971072877781</v>
      </c>
      <c r="F855" s="35">
        <f t="shared" si="392"/>
        <v>79.211470820975592</v>
      </c>
      <c r="G855" s="35">
        <f t="shared" si="392"/>
        <v>81.794104030393925</v>
      </c>
      <c r="H855" s="35">
        <f t="shared" si="392"/>
        <v>86.05141112024188</v>
      </c>
      <c r="I855" s="499">
        <f t="shared" si="392"/>
        <v>89.08066390180656</v>
      </c>
      <c r="J855" s="34">
        <f t="shared" ref="J855:K855" si="393">IF(ISNUMBER(J765/C697*100),J765/C697*100,"nav")</f>
        <v>11.817279617527056</v>
      </c>
      <c r="K855" s="35">
        <f t="shared" si="393"/>
        <v>9.7796135231920083</v>
      </c>
      <c r="L855" s="35">
        <f t="shared" si="385"/>
        <v>14.218024394919734</v>
      </c>
      <c r="M855" s="35">
        <f t="shared" si="386"/>
        <v>14.477134194279095</v>
      </c>
      <c r="N855" s="35">
        <f t="shared" si="387"/>
        <v>12.49739169670176</v>
      </c>
      <c r="O855" s="35">
        <f t="shared" si="388"/>
        <v>8.4754992869860413</v>
      </c>
      <c r="P855" s="499">
        <f t="shared" si="389"/>
        <v>6.3027799753536895</v>
      </c>
    </row>
    <row r="856" spans="2:16" x14ac:dyDescent="0.3">
      <c r="B856" s="31" t="s">
        <v>330</v>
      </c>
      <c r="C856" s="34">
        <f t="shared" ref="C856:I856" si="394">IF(ISNUMBER(C766/C698*100),C766/C698*100,"nav")</f>
        <v>17.833467577999361</v>
      </c>
      <c r="D856" s="35">
        <f t="shared" si="394"/>
        <v>18.536866136742201</v>
      </c>
      <c r="E856" s="35">
        <f t="shared" si="394"/>
        <v>25.575253516660908</v>
      </c>
      <c r="F856" s="35">
        <f t="shared" si="394"/>
        <v>29.841440285506266</v>
      </c>
      <c r="G856" s="35">
        <f t="shared" si="394"/>
        <v>26.554029398378866</v>
      </c>
      <c r="H856" s="35">
        <f t="shared" si="394"/>
        <v>29.318857581160927</v>
      </c>
      <c r="I856" s="499">
        <f t="shared" si="394"/>
        <v>44.950777127799618</v>
      </c>
      <c r="J856" s="34" t="str">
        <f t="shared" ref="J856:K856" si="395">IF(ISNUMBER(J766/C698*100),J766/C698*100,"nav")</f>
        <v>nav</v>
      </c>
      <c r="K856" s="35" t="str">
        <f t="shared" si="395"/>
        <v>nav</v>
      </c>
      <c r="L856" s="35" t="str">
        <f t="shared" si="385"/>
        <v>nav</v>
      </c>
      <c r="M856" s="35" t="str">
        <f t="shared" si="386"/>
        <v>nav</v>
      </c>
      <c r="N856" s="35" t="str">
        <f t="shared" si="387"/>
        <v>nav</v>
      </c>
      <c r="O856" s="35" t="str">
        <f t="shared" si="388"/>
        <v>nav</v>
      </c>
      <c r="P856" s="499" t="str">
        <f t="shared" si="389"/>
        <v>nav</v>
      </c>
    </row>
    <row r="857" spans="2:16" x14ac:dyDescent="0.3">
      <c r="B857" s="31" t="s">
        <v>331</v>
      </c>
      <c r="C857" s="34">
        <f t="shared" ref="C857:I857" si="396">IF(ISNUMBER(C767/C699*100),C767/C699*100,"nav")</f>
        <v>68.513573867063755</v>
      </c>
      <c r="D857" s="35">
        <f t="shared" si="396"/>
        <v>70.709219968512386</v>
      </c>
      <c r="E857" s="35">
        <f t="shared" si="396"/>
        <v>72.046971567493117</v>
      </c>
      <c r="F857" s="35">
        <f t="shared" si="396"/>
        <v>76.747223245285966</v>
      </c>
      <c r="G857" s="35">
        <f t="shared" si="396"/>
        <v>79.053010085221416</v>
      </c>
      <c r="H857" s="35">
        <f t="shared" si="396"/>
        <v>80.181029092929847</v>
      </c>
      <c r="I857" s="499">
        <f t="shared" si="396"/>
        <v>85.619860399063825</v>
      </c>
      <c r="J857" s="34">
        <f t="shared" ref="J857:K857" si="397">IF(ISNUMBER(J767/C699*100),J767/C699*100,"nav")</f>
        <v>0.20336509845731246</v>
      </c>
      <c r="K857" s="35">
        <f t="shared" si="397"/>
        <v>0.21255109513970485</v>
      </c>
      <c r="L857" s="35">
        <f t="shared" si="385"/>
        <v>0.25384295506413873</v>
      </c>
      <c r="M857" s="35">
        <f t="shared" si="386"/>
        <v>0.28675260980577721</v>
      </c>
      <c r="N857" s="35">
        <f t="shared" si="387"/>
        <v>0.31794515731213396</v>
      </c>
      <c r="O857" s="35">
        <f t="shared" si="388"/>
        <v>0.30089435108830753</v>
      </c>
      <c r="P857" s="499">
        <f t="shared" si="389"/>
        <v>0.26408954794346906</v>
      </c>
    </row>
    <row r="858" spans="2:16" x14ac:dyDescent="0.3">
      <c r="B858" s="31" t="s">
        <v>332</v>
      </c>
      <c r="C858" s="34">
        <f t="shared" ref="C858:I858" si="398">IF(ISNUMBER(C768/C700*100),C768/C700*100,"nav")</f>
        <v>60.73346938294366</v>
      </c>
      <c r="D858" s="35">
        <f t="shared" si="398"/>
        <v>72.106290102971968</v>
      </c>
      <c r="E858" s="35">
        <f t="shared" si="398"/>
        <v>69.901675372050718</v>
      </c>
      <c r="F858" s="35">
        <f t="shared" si="398"/>
        <v>71.046700674593509</v>
      </c>
      <c r="G858" s="35">
        <f t="shared" si="398"/>
        <v>69.707917534068571</v>
      </c>
      <c r="H858" s="35">
        <f t="shared" si="398"/>
        <v>75.045953608750708</v>
      </c>
      <c r="I858" s="499">
        <f t="shared" si="398"/>
        <v>75.295909653208639</v>
      </c>
      <c r="J858" s="34">
        <f t="shared" ref="J858:K858" si="399">IF(ISNUMBER(J768/C700*100),J768/C700*100,"nav")</f>
        <v>16.959923540035724</v>
      </c>
      <c r="K858" s="35">
        <f t="shared" si="399"/>
        <v>15.606938694646038</v>
      </c>
      <c r="L858" s="35">
        <f t="shared" si="385"/>
        <v>18.709814421007604</v>
      </c>
      <c r="M858" s="35">
        <f t="shared" si="386"/>
        <v>19.319176567095695</v>
      </c>
      <c r="N858" s="35">
        <f t="shared" si="387"/>
        <v>22.764743875336908</v>
      </c>
      <c r="O858" s="35">
        <f t="shared" si="388"/>
        <v>18.202517017940817</v>
      </c>
      <c r="P858" s="499">
        <f t="shared" si="389"/>
        <v>18.868508240753613</v>
      </c>
    </row>
    <row r="859" spans="2:16" x14ac:dyDescent="0.3">
      <c r="B859" s="31" t="s">
        <v>477</v>
      </c>
      <c r="C859" s="34" t="str">
        <f t="shared" ref="C859:I859" si="400">IF(ISNUMBER(C769/C701*100),C769/C701*100,"nav")</f>
        <v>nav</v>
      </c>
      <c r="D859" s="35">
        <f t="shared" si="400"/>
        <v>80.640485885844427</v>
      </c>
      <c r="E859" s="35">
        <f t="shared" si="400"/>
        <v>86.487006754929396</v>
      </c>
      <c r="F859" s="35">
        <f t="shared" si="400"/>
        <v>88.061964174449685</v>
      </c>
      <c r="G859" s="35">
        <f t="shared" si="400"/>
        <v>88.903472356591934</v>
      </c>
      <c r="H859" s="35">
        <f t="shared" si="400"/>
        <v>90.955265673375052</v>
      </c>
      <c r="I859" s="499">
        <f t="shared" si="400"/>
        <v>93.033757062887844</v>
      </c>
      <c r="J859" s="34" t="str">
        <f t="shared" ref="J859:K859" si="401">IF(ISNUMBER(J769/C701*100),J769/C701*100,"nav")</f>
        <v>nav</v>
      </c>
      <c r="K859" s="35" t="str">
        <f t="shared" si="401"/>
        <v>nav</v>
      </c>
      <c r="L859" s="35" t="str">
        <f t="shared" si="385"/>
        <v>nav</v>
      </c>
      <c r="M859" s="35" t="str">
        <f t="shared" si="386"/>
        <v>nav</v>
      </c>
      <c r="N859" s="35" t="str">
        <f t="shared" si="387"/>
        <v>nav</v>
      </c>
      <c r="O859" s="35" t="str">
        <f t="shared" si="388"/>
        <v>nav</v>
      </c>
      <c r="P859" s="499" t="str">
        <f t="shared" si="389"/>
        <v>nav</v>
      </c>
    </row>
    <row r="860" spans="2:16" s="301" customFormat="1" x14ac:dyDescent="0.3">
      <c r="B860" s="31" t="s">
        <v>727</v>
      </c>
      <c r="C860" s="34">
        <f t="shared" ref="C860:I860" si="402">IF(ISNUMBER(C770/C702*100),C770/C702*100,"nav")</f>
        <v>81.956322714655954</v>
      </c>
      <c r="D860" s="35">
        <f t="shared" si="402"/>
        <v>65.167628622170355</v>
      </c>
      <c r="E860" s="35">
        <f t="shared" si="402"/>
        <v>68.256794855979194</v>
      </c>
      <c r="F860" s="35">
        <f t="shared" si="402"/>
        <v>67.349854148488191</v>
      </c>
      <c r="G860" s="35">
        <f t="shared" si="402"/>
        <v>65.273791954470752</v>
      </c>
      <c r="H860" s="35">
        <f t="shared" si="402"/>
        <v>63.798940677764662</v>
      </c>
      <c r="I860" s="499">
        <f t="shared" si="402"/>
        <v>64.407079857983817</v>
      </c>
      <c r="J860" s="34">
        <f t="shared" ref="J860:K860" si="403">IF(ISNUMBER(J770/C702*100),J770/C702*100,"nav")</f>
        <v>18.043677285344039</v>
      </c>
      <c r="K860" s="35">
        <f t="shared" si="403"/>
        <v>17.151239181040278</v>
      </c>
      <c r="L860" s="35">
        <f t="shared" si="385"/>
        <v>14.730348254923378</v>
      </c>
      <c r="M860" s="35">
        <f t="shared" si="386"/>
        <v>14.396220547689945</v>
      </c>
      <c r="N860" s="35">
        <f t="shared" si="387"/>
        <v>14.645185262006708</v>
      </c>
      <c r="O860" s="35">
        <f t="shared" si="388"/>
        <v>14.181770074229341</v>
      </c>
      <c r="P860" s="499">
        <f t="shared" si="389"/>
        <v>14.551921831719609</v>
      </c>
    </row>
    <row r="861" spans="2:16" x14ac:dyDescent="0.3">
      <c r="B861" s="31" t="s">
        <v>333</v>
      </c>
      <c r="C861" s="34" t="str">
        <f t="shared" ref="C861:I861" si="404">IF(ISNUMBER(C771/C703*100),C771/C703*100,"nav")</f>
        <v>nav</v>
      </c>
      <c r="D861" s="35">
        <f t="shared" si="404"/>
        <v>18.093594616173174</v>
      </c>
      <c r="E861" s="35">
        <f t="shared" si="404"/>
        <v>39.436468941453938</v>
      </c>
      <c r="F861" s="35">
        <f t="shared" si="404"/>
        <v>40.725256884150156</v>
      </c>
      <c r="G861" s="35">
        <f t="shared" si="404"/>
        <v>43.33468340758742</v>
      </c>
      <c r="H861" s="35">
        <f t="shared" si="404"/>
        <v>48.35074245668303</v>
      </c>
      <c r="I861" s="499">
        <f t="shared" si="404"/>
        <v>63.754574049179084</v>
      </c>
      <c r="J861" s="34" t="str">
        <f t="shared" ref="J861:K861" si="405">IF(ISNUMBER(J771/C703*100),J771/C703*100,"nav")</f>
        <v>nav</v>
      </c>
      <c r="K861" s="35">
        <f t="shared" si="405"/>
        <v>0.51264433653222152</v>
      </c>
      <c r="L861" s="35">
        <f t="shared" si="385"/>
        <v>0.74388681276693724</v>
      </c>
      <c r="M861" s="35">
        <f t="shared" si="386"/>
        <v>0.66622158109147744</v>
      </c>
      <c r="N861" s="35">
        <f t="shared" si="387"/>
        <v>0.72956102617798335</v>
      </c>
      <c r="O861" s="35">
        <f t="shared" si="388"/>
        <v>0.69286173957939978</v>
      </c>
      <c r="P861" s="499">
        <f t="shared" si="389"/>
        <v>0.75718826341494516</v>
      </c>
    </row>
    <row r="862" spans="2:16" x14ac:dyDescent="0.3">
      <c r="B862" s="31" t="s">
        <v>334</v>
      </c>
      <c r="C862" s="34">
        <f t="shared" ref="C862:I862" si="406">IF(ISNUMBER(C772/C704*100),C772/C704*100,"nav")</f>
        <v>1.8441951816159177E-2</v>
      </c>
      <c r="D862" s="35">
        <f t="shared" si="406"/>
        <v>1.095239482952714E-2</v>
      </c>
      <c r="E862" s="35">
        <f t="shared" si="406"/>
        <v>1.6701299035402274E-2</v>
      </c>
      <c r="F862" s="35">
        <f t="shared" si="406"/>
        <v>4.504612163025843E-2</v>
      </c>
      <c r="G862" s="35">
        <f t="shared" si="406"/>
        <v>5.4217293711195678E-2</v>
      </c>
      <c r="H862" s="35">
        <f t="shared" si="406"/>
        <v>6.0723511804984337E-2</v>
      </c>
      <c r="I862" s="499">
        <f t="shared" si="406"/>
        <v>7.1299140247175069E-2</v>
      </c>
      <c r="J862" s="34" t="str">
        <f t="shared" ref="J862:K862" si="407">IF(ISNUMBER(J772/C704*100),J772/C704*100,"nav")</f>
        <v>nav</v>
      </c>
      <c r="K862" s="35" t="str">
        <f t="shared" si="407"/>
        <v>nav</v>
      </c>
      <c r="L862" s="35" t="str">
        <f t="shared" si="385"/>
        <v>nav</v>
      </c>
      <c r="M862" s="35" t="str">
        <f t="shared" si="386"/>
        <v>nav</v>
      </c>
      <c r="N862" s="35" t="str">
        <f t="shared" si="387"/>
        <v>nav</v>
      </c>
      <c r="O862" s="35" t="str">
        <f t="shared" si="388"/>
        <v>nav</v>
      </c>
      <c r="P862" s="499" t="str">
        <f t="shared" si="389"/>
        <v>nav</v>
      </c>
    </row>
    <row r="863" spans="2:16" x14ac:dyDescent="0.3">
      <c r="B863" s="31" t="s">
        <v>335</v>
      </c>
      <c r="C863" s="34">
        <f t="shared" ref="C863:I863" si="408">IF(ISNUMBER(C773/C705*100),C773/C705*100,"nav")</f>
        <v>13.538306802987815</v>
      </c>
      <c r="D863" s="35">
        <f t="shared" si="408"/>
        <v>11.25418383263251</v>
      </c>
      <c r="E863" s="35">
        <f t="shared" si="408"/>
        <v>14.153695612203856</v>
      </c>
      <c r="F863" s="35">
        <f t="shared" si="408"/>
        <v>17.054641929024037</v>
      </c>
      <c r="G863" s="35">
        <f t="shared" si="408"/>
        <v>22.66930058576278</v>
      </c>
      <c r="H863" s="35">
        <f t="shared" si="408"/>
        <v>29.364562168808011</v>
      </c>
      <c r="I863" s="499">
        <f t="shared" si="408"/>
        <v>49.389059321001518</v>
      </c>
      <c r="J863" s="34" t="s">
        <v>12</v>
      </c>
      <c r="K863" s="35" t="s">
        <v>12</v>
      </c>
      <c r="L863" s="35" t="s">
        <v>12</v>
      </c>
      <c r="M863" s="35" t="s">
        <v>12</v>
      </c>
      <c r="N863" s="35" t="s">
        <v>12</v>
      </c>
      <c r="O863" s="35" t="s">
        <v>12</v>
      </c>
      <c r="P863" s="499" t="s">
        <v>12</v>
      </c>
    </row>
    <row r="864" spans="2:16" x14ac:dyDescent="0.3">
      <c r="B864" s="31" t="s">
        <v>336</v>
      </c>
      <c r="C864" s="34">
        <f t="shared" ref="C864:I864" si="409">IF(ISNUMBER(C774/C706*100),C774/C706*100,"nav")</f>
        <v>4.740680941289388</v>
      </c>
      <c r="D864" s="35">
        <f t="shared" si="409"/>
        <v>5.9171475509109071</v>
      </c>
      <c r="E864" s="35">
        <f t="shared" si="409"/>
        <v>6.734958896974562</v>
      </c>
      <c r="F864" s="35">
        <f t="shared" si="409"/>
        <v>7.3467139333057059</v>
      </c>
      <c r="G864" s="35">
        <f t="shared" si="409"/>
        <v>7.9391937435743491</v>
      </c>
      <c r="H864" s="35">
        <f t="shared" si="409"/>
        <v>8.6807110860774657</v>
      </c>
      <c r="I864" s="499">
        <f t="shared" si="409"/>
        <v>11.383498325105682</v>
      </c>
      <c r="J864" s="34">
        <f t="shared" ref="J864:K864" si="410">IF(ISNUMBER(J774/C706*100),J774/C706*100,"nav")</f>
        <v>0.3289335927549179</v>
      </c>
      <c r="K864" s="35">
        <f t="shared" si="410"/>
        <v>0.3021951342052151</v>
      </c>
      <c r="L864" s="35">
        <f t="shared" si="385"/>
        <v>0.2963913404043369</v>
      </c>
      <c r="M864" s="35">
        <f t="shared" si="386"/>
        <v>0.29546780025244346</v>
      </c>
      <c r="N864" s="35">
        <f t="shared" si="387"/>
        <v>0.26887022195202098</v>
      </c>
      <c r="O864" s="35">
        <f t="shared" si="388"/>
        <v>0.19324857760868083</v>
      </c>
      <c r="P864" s="499">
        <f t="shared" si="389"/>
        <v>0.21872836513086943</v>
      </c>
    </row>
    <row r="865" spans="2:16" x14ac:dyDescent="0.3">
      <c r="B865" s="31" t="s">
        <v>337</v>
      </c>
      <c r="C865" s="34">
        <f t="shared" ref="C865:I865" si="411">IF(ISNUMBER(C775/C707*100),C775/C707*100,"nav")</f>
        <v>60.544684618994737</v>
      </c>
      <c r="D865" s="35">
        <f t="shared" si="411"/>
        <v>60.3023862241986</v>
      </c>
      <c r="E865" s="35">
        <f t="shared" si="411"/>
        <v>64.789944173761697</v>
      </c>
      <c r="F865" s="35">
        <f t="shared" si="411"/>
        <v>66.613753804765736</v>
      </c>
      <c r="G865" s="35">
        <f t="shared" si="411"/>
        <v>61.48594990564262</v>
      </c>
      <c r="H865" s="35">
        <f t="shared" si="411"/>
        <v>64.544859781950848</v>
      </c>
      <c r="I865" s="499">
        <f t="shared" si="411"/>
        <v>70.794849029014557</v>
      </c>
      <c r="J865" s="34">
        <f t="shared" ref="J865:K865" si="412">IF(ISNUMBER(J775/C707*100),J775/C707*100,"nav")</f>
        <v>6.9962957515181872</v>
      </c>
      <c r="K865" s="35">
        <f t="shared" si="412"/>
        <v>6.7575431670298682</v>
      </c>
      <c r="L865" s="35">
        <f t="shared" si="385"/>
        <v>3.6463405040197259</v>
      </c>
      <c r="M865" s="35">
        <f t="shared" si="386"/>
        <v>2.5463993667019547</v>
      </c>
      <c r="N865" s="35">
        <f t="shared" si="387"/>
        <v>3.6278536120379088</v>
      </c>
      <c r="O865" s="35">
        <f t="shared" si="388"/>
        <v>3.6324008278685898</v>
      </c>
      <c r="P865" s="499">
        <f t="shared" si="389"/>
        <v>4.1640208221356509</v>
      </c>
    </row>
    <row r="866" spans="2:16" x14ac:dyDescent="0.3">
      <c r="B866" s="31" t="s">
        <v>338</v>
      </c>
      <c r="C866" s="34">
        <f t="shared" ref="C866:I866" si="413">IF(ISNUMBER(C776/C708*100),C776/C708*100,"nav")</f>
        <v>87.519232378902529</v>
      </c>
      <c r="D866" s="35">
        <f t="shared" si="413"/>
        <v>84.29685716025071</v>
      </c>
      <c r="E866" s="35">
        <f t="shared" si="413"/>
        <v>84.727954995478001</v>
      </c>
      <c r="F866" s="35">
        <f t="shared" si="413"/>
        <v>87.089389984689717</v>
      </c>
      <c r="G866" s="35">
        <f t="shared" si="413"/>
        <v>88.248089793065304</v>
      </c>
      <c r="H866" s="35">
        <f t="shared" si="413"/>
        <v>90.699066735832773</v>
      </c>
      <c r="I866" s="499">
        <f t="shared" si="413"/>
        <v>94.940170681561881</v>
      </c>
      <c r="J866" s="34" t="str">
        <f t="shared" ref="J866:K866" si="414">IF(ISNUMBER(J776/C708*100),J776/C708*100,"nav")</f>
        <v>nav</v>
      </c>
      <c r="K866" s="35" t="str">
        <f t="shared" si="414"/>
        <v>nav</v>
      </c>
      <c r="L866" s="35" t="str">
        <f t="shared" si="385"/>
        <v>nav</v>
      </c>
      <c r="M866" s="35" t="str">
        <f t="shared" si="386"/>
        <v>nav</v>
      </c>
      <c r="N866" s="35" t="str">
        <f t="shared" si="387"/>
        <v>nav</v>
      </c>
      <c r="O866" s="35" t="str">
        <f t="shared" si="388"/>
        <v>nav</v>
      </c>
      <c r="P866" s="499" t="str">
        <f t="shared" si="389"/>
        <v>nav</v>
      </c>
    </row>
    <row r="867" spans="2:16" x14ac:dyDescent="0.3">
      <c r="B867" s="31" t="s">
        <v>339</v>
      </c>
      <c r="C867" s="34">
        <f t="shared" ref="C867:I867" si="415">IF(ISNUMBER(C777/C709*100),C777/C709*100,"nav")</f>
        <v>70.537624278239946</v>
      </c>
      <c r="D867" s="35">
        <f t="shared" si="415"/>
        <v>72.690015882940713</v>
      </c>
      <c r="E867" s="35">
        <f t="shared" si="415"/>
        <v>74.695029013088941</v>
      </c>
      <c r="F867" s="35">
        <f t="shared" si="415"/>
        <v>78.991589137632062</v>
      </c>
      <c r="G867" s="35">
        <f t="shared" si="415"/>
        <v>84.20710595899655</v>
      </c>
      <c r="H867" s="35">
        <f t="shared" si="415"/>
        <v>87.682856173787854</v>
      </c>
      <c r="I867" s="499">
        <f t="shared" si="415"/>
        <v>92.881205264409061</v>
      </c>
      <c r="J867" s="34">
        <f t="shared" ref="J867:K867" si="416">IF(ISNUMBER(J777/C709*100),J777/C709*100,"nav")</f>
        <v>0.51561412222177527</v>
      </c>
      <c r="K867" s="35">
        <f t="shared" si="416"/>
        <v>0.52785157114023729</v>
      </c>
      <c r="L867" s="35">
        <f t="shared" si="385"/>
        <v>0.48854160110721556</v>
      </c>
      <c r="M867" s="35">
        <f t="shared" si="386"/>
        <v>0.42432281015013229</v>
      </c>
      <c r="N867" s="35">
        <f t="shared" si="387"/>
        <v>0.35025636795041482</v>
      </c>
      <c r="O867" s="35">
        <f t="shared" si="388"/>
        <v>0.34160773698632751</v>
      </c>
      <c r="P867" s="499">
        <f t="shared" si="389"/>
        <v>0.27994519489799119</v>
      </c>
    </row>
    <row r="868" spans="2:16" x14ac:dyDescent="0.3">
      <c r="B868" s="33" t="s">
        <v>340</v>
      </c>
      <c r="C868" s="36">
        <f t="shared" ref="C868:I868" si="417">IF(ISNUMBER(C778/C710*100),C778/C710*100,"nav")</f>
        <v>31.762681684265242</v>
      </c>
      <c r="D868" s="37">
        <f t="shared" si="417"/>
        <v>31.425870294156518</v>
      </c>
      <c r="E868" s="37">
        <f t="shared" si="417"/>
        <v>31.974236333646051</v>
      </c>
      <c r="F868" s="37">
        <f t="shared" si="417"/>
        <v>33.123833938949375</v>
      </c>
      <c r="G868" s="37">
        <f t="shared" si="417"/>
        <v>36.452069442435864</v>
      </c>
      <c r="H868" s="37">
        <f t="shared" si="417"/>
        <v>37.140922252665362</v>
      </c>
      <c r="I868" s="500">
        <f t="shared" si="417"/>
        <v>41.617953196279203</v>
      </c>
      <c r="J868" s="36">
        <f t="shared" ref="J868:K868" si="418">IF(ISNUMBER(J778/C710*100),J778/C710*100,"nav")</f>
        <v>9.5372998292930097E-2</v>
      </c>
      <c r="K868" s="37">
        <f t="shared" si="418"/>
        <v>0.11305255098709925</v>
      </c>
      <c r="L868" s="37">
        <f t="shared" si="385"/>
        <v>0.11011590471435835</v>
      </c>
      <c r="M868" s="37">
        <f t="shared" si="386"/>
        <v>0.12564404638828494</v>
      </c>
      <c r="N868" s="37">
        <f t="shared" si="387"/>
        <v>0.18506535904976987</v>
      </c>
      <c r="O868" s="37">
        <f t="shared" si="388"/>
        <v>0.15191467735501951</v>
      </c>
      <c r="P868" s="500">
        <f t="shared" si="389"/>
        <v>0.42786181586989397</v>
      </c>
    </row>
    <row r="869" spans="2:16" x14ac:dyDescent="0.3">
      <c r="B869" s="3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</row>
    <row r="870" spans="2:16" x14ac:dyDescent="0.3">
      <c r="B870" s="722" t="s">
        <v>376</v>
      </c>
      <c r="C870" s="722"/>
      <c r="D870" s="722"/>
      <c r="E870" s="722"/>
      <c r="F870" s="722"/>
      <c r="G870" s="722"/>
      <c r="H870" s="722"/>
      <c r="I870" s="722"/>
      <c r="J870" s="722"/>
      <c r="K870" s="722"/>
      <c r="L870" s="722"/>
      <c r="M870" s="722"/>
      <c r="N870" s="722"/>
      <c r="O870" s="722"/>
      <c r="P870" s="722"/>
    </row>
    <row r="871" spans="2:16" x14ac:dyDescent="0.3">
      <c r="B871" s="12"/>
      <c r="C871" s="13"/>
      <c r="D871" s="13"/>
      <c r="E871" s="13"/>
      <c r="F871" s="13"/>
      <c r="G871" s="13"/>
      <c r="H871" s="13"/>
      <c r="I871" s="13"/>
      <c r="J871" s="14"/>
      <c r="K871" s="14"/>
      <c r="L871" s="14"/>
      <c r="M871" s="14"/>
      <c r="N871" s="14"/>
      <c r="O871" s="14"/>
      <c r="P871" s="14"/>
    </row>
    <row r="872" spans="2:16" x14ac:dyDescent="0.3">
      <c r="B872" s="7"/>
      <c r="C872" s="715" t="s">
        <v>25</v>
      </c>
      <c r="D872" s="716"/>
      <c r="E872" s="716"/>
      <c r="F872" s="716"/>
      <c r="G872" s="716"/>
      <c r="H872" s="716"/>
      <c r="I872" s="716"/>
      <c r="J872" s="715" t="s">
        <v>24</v>
      </c>
      <c r="K872" s="716"/>
      <c r="L872" s="716"/>
      <c r="M872" s="716"/>
      <c r="N872" s="716"/>
      <c r="O872" s="716"/>
      <c r="P872" s="716"/>
    </row>
    <row r="873" spans="2:16" x14ac:dyDescent="0.3">
      <c r="B873" s="3"/>
      <c r="C873" s="431">
        <v>2014</v>
      </c>
      <c r="D873" s="416">
        <v>2015</v>
      </c>
      <c r="E873" s="416">
        <v>2016</v>
      </c>
      <c r="F873" s="416">
        <v>2017</v>
      </c>
      <c r="G873" s="416">
        <v>2018</v>
      </c>
      <c r="H873" s="416">
        <v>2019</v>
      </c>
      <c r="I873" s="416">
        <v>2020</v>
      </c>
      <c r="J873" s="384">
        <v>2014</v>
      </c>
      <c r="K873" s="385">
        <v>2015</v>
      </c>
      <c r="L873" s="385">
        <v>2016</v>
      </c>
      <c r="M873" s="385">
        <v>2017</v>
      </c>
      <c r="N873" s="385">
        <v>2018</v>
      </c>
      <c r="O873" s="385">
        <v>2019</v>
      </c>
      <c r="P873" s="385">
        <v>2020</v>
      </c>
    </row>
    <row r="874" spans="2:16" x14ac:dyDescent="0.3">
      <c r="B874" s="32" t="s">
        <v>327</v>
      </c>
      <c r="C874" s="42">
        <f t="shared" ref="C874:H874" si="419">C784/C694*100</f>
        <v>18.844604454145507</v>
      </c>
      <c r="D874" s="43">
        <f t="shared" si="419"/>
        <v>17.173505116588679</v>
      </c>
      <c r="E874" s="43">
        <f t="shared" si="419"/>
        <v>14.743419673726944</v>
      </c>
      <c r="F874" s="43">
        <f t="shared" si="419"/>
        <v>13.726564793544505</v>
      </c>
      <c r="G874" s="43">
        <f t="shared" si="419"/>
        <v>12.028986568369028</v>
      </c>
      <c r="H874" s="43">
        <f t="shared" si="419"/>
        <v>10.213290569744018</v>
      </c>
      <c r="I874" s="43">
        <f t="shared" ref="I874:I880" si="420">I784/I694*100</f>
        <v>5.3613096011541659</v>
      </c>
      <c r="J874" s="42" t="str">
        <f t="shared" ref="J874:O874" si="421">IF(ISNUMBER(J784/C694*100),J784/C694*100,"nav")</f>
        <v>nav</v>
      </c>
      <c r="K874" s="43" t="str">
        <f t="shared" si="421"/>
        <v>nav</v>
      </c>
      <c r="L874" s="43">
        <f t="shared" si="421"/>
        <v>7.3001594323287766E-3</v>
      </c>
      <c r="M874" s="43">
        <f t="shared" si="421"/>
        <v>4.6506926262351228E-2</v>
      </c>
      <c r="N874" s="43">
        <f t="shared" si="421"/>
        <v>7.4577736748561843E-2</v>
      </c>
      <c r="O874" s="43">
        <f t="shared" si="421"/>
        <v>0.19542583891811083</v>
      </c>
      <c r="P874" s="498">
        <f t="shared" ref="P874:P881" si="422">IF(ISNUMBER(P784/I694*100),P784/I694*100,"nav")</f>
        <v>0.50753398714383691</v>
      </c>
    </row>
    <row r="875" spans="2:16" s="301" customFormat="1" x14ac:dyDescent="0.3">
      <c r="B875" s="31" t="s">
        <v>640</v>
      </c>
      <c r="C875" s="34">
        <f t="shared" ref="C875:H877" si="423">C785/C695*100</f>
        <v>53.816948320575698</v>
      </c>
      <c r="D875" s="35">
        <f t="shared" si="423"/>
        <v>62.899676067831741</v>
      </c>
      <c r="E875" s="35">
        <f t="shared" si="423"/>
        <v>56.506923445052394</v>
      </c>
      <c r="F875" s="35">
        <f t="shared" si="423"/>
        <v>52.981022620424369</v>
      </c>
      <c r="G875" s="35">
        <f t="shared" si="423"/>
        <v>57.905281995809553</v>
      </c>
      <c r="H875" s="35">
        <f t="shared" si="423"/>
        <v>57.385156638047832</v>
      </c>
      <c r="I875" s="35">
        <f t="shared" si="420"/>
        <v>51.23410748276752</v>
      </c>
      <c r="J875" s="34" t="str">
        <f t="shared" ref="J875:O881" si="424">IF(ISNUMBER(J785/C695*100),J785/C695*100,"nav")</f>
        <v>nav</v>
      </c>
      <c r="K875" s="35" t="str">
        <f t="shared" si="424"/>
        <v>nav</v>
      </c>
      <c r="L875" s="35" t="str">
        <f t="shared" si="424"/>
        <v>nav</v>
      </c>
      <c r="M875" s="35" t="str">
        <f t="shared" si="424"/>
        <v>nav</v>
      </c>
      <c r="N875" s="35" t="str">
        <f t="shared" si="424"/>
        <v>nav</v>
      </c>
      <c r="O875" s="35" t="str">
        <f t="shared" si="424"/>
        <v>nav</v>
      </c>
      <c r="P875" s="499" t="str">
        <f t="shared" si="422"/>
        <v>nav</v>
      </c>
    </row>
    <row r="876" spans="2:16" x14ac:dyDescent="0.3">
      <c r="B876" s="31" t="s">
        <v>328</v>
      </c>
      <c r="C876" s="34">
        <f t="shared" si="423"/>
        <v>98.534423869976266</v>
      </c>
      <c r="D876" s="35">
        <f t="shared" si="423"/>
        <v>98.20962886201491</v>
      </c>
      <c r="E876" s="35">
        <f t="shared" si="423"/>
        <v>97.829912327896153</v>
      </c>
      <c r="F876" s="35">
        <f t="shared" si="423"/>
        <v>97.462835533819032</v>
      </c>
      <c r="G876" s="35">
        <f t="shared" si="423"/>
        <v>96.406192804797129</v>
      </c>
      <c r="H876" s="35">
        <f t="shared" si="423"/>
        <v>95.73740285756999</v>
      </c>
      <c r="I876" s="35">
        <f t="shared" si="420"/>
        <v>93.31386887745029</v>
      </c>
      <c r="J876" s="34">
        <f t="shared" si="424"/>
        <v>1.1771638071433645E-2</v>
      </c>
      <c r="K876" s="35">
        <f t="shared" si="424"/>
        <v>0.11023569745633281</v>
      </c>
      <c r="L876" s="35">
        <f t="shared" si="424"/>
        <v>0.28388089115387027</v>
      </c>
      <c r="M876" s="35">
        <f t="shared" si="424"/>
        <v>0.39078614746133672</v>
      </c>
      <c r="N876" s="35">
        <f t="shared" si="424"/>
        <v>0.58646846684817044</v>
      </c>
      <c r="O876" s="35">
        <f t="shared" si="424"/>
        <v>0.66355310663744471</v>
      </c>
      <c r="P876" s="499">
        <f t="shared" si="422"/>
        <v>1.5690573033700923</v>
      </c>
    </row>
    <row r="877" spans="2:16" x14ac:dyDescent="0.3">
      <c r="B877" s="31" t="s">
        <v>329</v>
      </c>
      <c r="C877" s="34">
        <f t="shared" si="423"/>
        <v>6.5862578283178079</v>
      </c>
      <c r="D877" s="35">
        <f t="shared" si="423"/>
        <v>5.8476727656541092</v>
      </c>
      <c r="E877" s="35">
        <f t="shared" si="423"/>
        <v>4.7725545349855798</v>
      </c>
      <c r="F877" s="35">
        <f t="shared" si="423"/>
        <v>3.7896514100701135</v>
      </c>
      <c r="G877" s="35">
        <f t="shared" si="423"/>
        <v>3.0636354784631137</v>
      </c>
      <c r="H877" s="35">
        <f t="shared" si="423"/>
        <v>2.4898638479385125</v>
      </c>
      <c r="I877" s="35">
        <f t="shared" si="420"/>
        <v>1.6363758487361797</v>
      </c>
      <c r="J877" s="34">
        <f t="shared" si="424"/>
        <v>4.1557879898574956E-3</v>
      </c>
      <c r="K877" s="35">
        <f t="shared" si="424"/>
        <v>2.9262521603594309E-3</v>
      </c>
      <c r="L877" s="35">
        <f t="shared" si="424"/>
        <v>2.7799037719613718E-3</v>
      </c>
      <c r="M877" s="35">
        <f t="shared" si="424"/>
        <v>6.9826639869950404E-3</v>
      </c>
      <c r="N877" s="35">
        <f t="shared" si="424"/>
        <v>1.839266768495967E-2</v>
      </c>
      <c r="O877" s="35">
        <f t="shared" si="424"/>
        <v>5.1167372428565547E-2</v>
      </c>
      <c r="P877" s="499">
        <f t="shared" si="422"/>
        <v>7.7498508134356409E-2</v>
      </c>
    </row>
    <row r="878" spans="2:16" x14ac:dyDescent="0.3">
      <c r="B878" s="31" t="s">
        <v>330</v>
      </c>
      <c r="C878" s="34">
        <v>77.140753861548902</v>
      </c>
      <c r="D878" s="35">
        <f t="shared" ref="D878:H880" si="425">D788/D698*100</f>
        <v>76.602198368879101</v>
      </c>
      <c r="E878" s="35">
        <f t="shared" si="425"/>
        <v>68.335744254352164</v>
      </c>
      <c r="F878" s="35">
        <f t="shared" si="425"/>
        <v>63.077069092660729</v>
      </c>
      <c r="G878" s="35">
        <f t="shared" si="425"/>
        <v>65.261236125166107</v>
      </c>
      <c r="H878" s="35">
        <f t="shared" si="425"/>
        <v>61.144905620388734</v>
      </c>
      <c r="I878" s="35">
        <f t="shared" si="420"/>
        <v>39.416137206759849</v>
      </c>
      <c r="J878" s="34" t="str">
        <f t="shared" si="424"/>
        <v>nav</v>
      </c>
      <c r="K878" s="35" t="str">
        <f t="shared" si="424"/>
        <v>nav</v>
      </c>
      <c r="L878" s="35" t="str">
        <f t="shared" si="424"/>
        <v>nav</v>
      </c>
      <c r="M878" s="35" t="str">
        <f t="shared" si="424"/>
        <v>nav</v>
      </c>
      <c r="N878" s="35" t="str">
        <f t="shared" si="424"/>
        <v>nav</v>
      </c>
      <c r="O878" s="35" t="str">
        <f t="shared" si="424"/>
        <v>nav</v>
      </c>
      <c r="P878" s="499" t="str">
        <f t="shared" si="422"/>
        <v>nav</v>
      </c>
    </row>
    <row r="879" spans="2:16" x14ac:dyDescent="0.3">
      <c r="B879" s="31" t="s">
        <v>331</v>
      </c>
      <c r="C879" s="34">
        <v>25.73736485847008</v>
      </c>
      <c r="D879" s="35">
        <f t="shared" si="425"/>
        <v>23.235761172160711</v>
      </c>
      <c r="E879" s="35">
        <f t="shared" si="425"/>
        <v>21.211670224287225</v>
      </c>
      <c r="F879" s="35">
        <f t="shared" si="425"/>
        <v>16.074308260121906</v>
      </c>
      <c r="G879" s="35">
        <f t="shared" si="425"/>
        <v>13.453386157872835</v>
      </c>
      <c r="H879" s="35">
        <f t="shared" si="425"/>
        <v>11.981224690560694</v>
      </c>
      <c r="I879" s="35">
        <f t="shared" si="420"/>
        <v>7.5004283290848042</v>
      </c>
      <c r="J879" s="34" t="str">
        <f t="shared" si="424"/>
        <v>nav</v>
      </c>
      <c r="K879" s="35" t="str">
        <f t="shared" si="424"/>
        <v>nav</v>
      </c>
      <c r="L879" s="35" t="str">
        <f t="shared" si="424"/>
        <v>nav</v>
      </c>
      <c r="M879" s="35" t="str">
        <f t="shared" si="424"/>
        <v>nav</v>
      </c>
      <c r="N879" s="35" t="str">
        <f t="shared" si="424"/>
        <v>nav</v>
      </c>
      <c r="O879" s="35" t="str">
        <f t="shared" si="424"/>
        <v>nav</v>
      </c>
      <c r="P879" s="499" t="str">
        <f t="shared" si="422"/>
        <v>nav</v>
      </c>
    </row>
    <row r="880" spans="2:16" x14ac:dyDescent="0.3">
      <c r="B880" s="31" t="s">
        <v>332</v>
      </c>
      <c r="C880" s="34">
        <v>15.917183721653167</v>
      </c>
      <c r="D880" s="35">
        <f t="shared" si="425"/>
        <v>8.2894386575365839</v>
      </c>
      <c r="E880" s="35">
        <f t="shared" si="425"/>
        <v>7.0819670945232742</v>
      </c>
      <c r="F880" s="35">
        <f t="shared" si="425"/>
        <v>5.9771017641697366</v>
      </c>
      <c r="G880" s="35">
        <f t="shared" si="425"/>
        <v>3.9830003785838133</v>
      </c>
      <c r="H880" s="35">
        <f t="shared" si="425"/>
        <v>2.854823948394658</v>
      </c>
      <c r="I880" s="35">
        <f t="shared" si="420"/>
        <v>2.7234879444975473</v>
      </c>
      <c r="J880" s="34" t="str">
        <f t="shared" si="424"/>
        <v>nav</v>
      </c>
      <c r="K880" s="35" t="str">
        <f t="shared" si="424"/>
        <v>nav</v>
      </c>
      <c r="L880" s="35" t="str">
        <f t="shared" si="424"/>
        <v>nav</v>
      </c>
      <c r="M880" s="35" t="str">
        <f t="shared" si="424"/>
        <v>nav</v>
      </c>
      <c r="N880" s="35" t="str">
        <f t="shared" si="424"/>
        <v>nav</v>
      </c>
      <c r="O880" s="35" t="str">
        <f t="shared" si="424"/>
        <v>nav</v>
      </c>
      <c r="P880" s="499" t="str">
        <f t="shared" si="422"/>
        <v>nav</v>
      </c>
    </row>
    <row r="881" spans="2:17" x14ac:dyDescent="0.3">
      <c r="B881" s="31" t="s">
        <v>477</v>
      </c>
      <c r="C881" s="34" t="s">
        <v>10</v>
      </c>
      <c r="D881" s="35">
        <f>IF(ISNUMBER(D791/D701*100),D791/D701*100,"nav")</f>
        <v>16.096708071780835</v>
      </c>
      <c r="E881" s="35">
        <f t="shared" ref="E881:I882" si="426">IF(ISNUMBER(E791/E701*100),E791/E701*100,"nav")</f>
        <v>10.414527673377266</v>
      </c>
      <c r="F881" s="35">
        <f t="shared" si="426"/>
        <v>8.5174162431698264</v>
      </c>
      <c r="G881" s="35">
        <f t="shared" si="426"/>
        <v>7.6107078621601651</v>
      </c>
      <c r="H881" s="35">
        <f t="shared" si="426"/>
        <v>5.6021487753892414</v>
      </c>
      <c r="I881" s="35">
        <f t="shared" si="426"/>
        <v>2.5576349694226357</v>
      </c>
      <c r="J881" s="34" t="str">
        <f t="shared" si="424"/>
        <v>nav</v>
      </c>
      <c r="K881" s="35">
        <f t="shared" si="424"/>
        <v>0.12771486676837918</v>
      </c>
      <c r="L881" s="35">
        <f t="shared" si="424"/>
        <v>0.11064561388558136</v>
      </c>
      <c r="M881" s="35">
        <f t="shared" si="424"/>
        <v>0.10250884423769002</v>
      </c>
      <c r="N881" s="35">
        <f t="shared" si="424"/>
        <v>9.7858212609482548E-2</v>
      </c>
      <c r="O881" s="35" t="str">
        <f t="shared" si="424"/>
        <v>nav</v>
      </c>
      <c r="P881" s="499">
        <f t="shared" si="422"/>
        <v>0.27639564539229833</v>
      </c>
    </row>
    <row r="882" spans="2:17" s="301" customFormat="1" x14ac:dyDescent="0.3">
      <c r="B882" s="31" t="s">
        <v>727</v>
      </c>
      <c r="C882" s="34" t="str">
        <f>IF(ISNUMBER(C792/C702*100),C792/C702*100,"nav")</f>
        <v>nav</v>
      </c>
      <c r="D882" s="35" t="str">
        <f>IF(ISNUMBER(D792/D702*100),D792/D702*100,"nav")</f>
        <v>nav</v>
      </c>
      <c r="E882" s="35" t="str">
        <f t="shared" si="426"/>
        <v>nav</v>
      </c>
      <c r="F882" s="35" t="str">
        <f t="shared" si="426"/>
        <v>nav</v>
      </c>
      <c r="G882" s="35" t="str">
        <f t="shared" si="426"/>
        <v>nav</v>
      </c>
      <c r="H882" s="35" t="str">
        <f t="shared" si="426"/>
        <v>nav</v>
      </c>
      <c r="I882" s="35" t="str">
        <f t="shared" si="426"/>
        <v>nav</v>
      </c>
      <c r="J882" s="34" t="str">
        <f t="shared" ref="J882:K883" si="427">IF(ISNUMBER(J792/C702*100),J792/C702*100,"nav")</f>
        <v>nav</v>
      </c>
      <c r="K882" s="35" t="str">
        <f t="shared" si="427"/>
        <v>nav</v>
      </c>
      <c r="L882" s="35" t="str">
        <f t="shared" ref="L882" si="428">IF(ISNUMBER(L792/E702*100),L792/E702*100,"nav")</f>
        <v>nav</v>
      </c>
      <c r="M882" s="35" t="str">
        <f t="shared" ref="M882" si="429">IF(ISNUMBER(M792/F702*100),M792/F702*100,"nav")</f>
        <v>nav</v>
      </c>
      <c r="N882" s="35" t="str">
        <f t="shared" ref="N882" si="430">IF(ISNUMBER(N792/G702*100),N792/G702*100,"nav")</f>
        <v>nav</v>
      </c>
      <c r="O882" s="35" t="str">
        <f t="shared" ref="O882" si="431">IF(ISNUMBER(O792/H702*100),O792/H702*100,"nav")</f>
        <v>nav</v>
      </c>
      <c r="P882" s="35" t="str">
        <f t="shared" ref="P882" si="432">IF(ISNUMBER(P792/I702*100),P792/I702*100,"nav")</f>
        <v>nav</v>
      </c>
      <c r="Q882" s="629"/>
    </row>
    <row r="883" spans="2:17" x14ac:dyDescent="0.3">
      <c r="B883" s="31" t="s">
        <v>333</v>
      </c>
      <c r="C883" s="34" t="s">
        <v>10</v>
      </c>
      <c r="D883" s="35">
        <f t="shared" ref="D883:I890" si="433">D793/D703*100</f>
        <v>33.098827763504339</v>
      </c>
      <c r="E883" s="35">
        <f t="shared" si="433"/>
        <v>41.422139843014676</v>
      </c>
      <c r="F883" s="35">
        <f t="shared" si="433"/>
        <v>40.653790048923923</v>
      </c>
      <c r="G883" s="35">
        <f t="shared" si="433"/>
        <v>36.98810371869488</v>
      </c>
      <c r="H883" s="35">
        <f t="shared" si="433"/>
        <v>32.335012784729535</v>
      </c>
      <c r="I883" s="35">
        <f t="shared" si="433"/>
        <v>31.55591660238813</v>
      </c>
      <c r="J883" s="34" t="str">
        <f t="shared" ref="J883:J890" si="434">IF(ISNUMBER(J793/C703*100),J793/C703*100,"nav")</f>
        <v>nav</v>
      </c>
      <c r="K883" s="35" t="str">
        <f t="shared" si="427"/>
        <v>nav</v>
      </c>
      <c r="L883" s="35" t="str">
        <f t="shared" ref="L883:P890" si="435">IF(ISNUMBER(L793/E703*100),L793/E703*100,"nav")</f>
        <v>nav</v>
      </c>
      <c r="M883" s="35" t="str">
        <f t="shared" si="435"/>
        <v>nav</v>
      </c>
      <c r="N883" s="35" t="str">
        <f t="shared" si="435"/>
        <v>nav</v>
      </c>
      <c r="O883" s="35" t="str">
        <f t="shared" si="435"/>
        <v>nav</v>
      </c>
      <c r="P883" s="499" t="str">
        <f t="shared" si="435"/>
        <v>nav</v>
      </c>
    </row>
    <row r="884" spans="2:17" x14ac:dyDescent="0.3">
      <c r="B884" s="31" t="s">
        <v>334</v>
      </c>
      <c r="C884" s="34">
        <v>99.970826466304814</v>
      </c>
      <c r="D884" s="35">
        <f t="shared" si="433"/>
        <v>99.982331224778434</v>
      </c>
      <c r="E884" s="35">
        <f t="shared" si="433"/>
        <v>99.972649482136333</v>
      </c>
      <c r="F884" s="35">
        <f t="shared" si="433"/>
        <v>99.937869809058739</v>
      </c>
      <c r="G884" s="35">
        <f t="shared" si="433"/>
        <v>99.925931091107572</v>
      </c>
      <c r="H884" s="35">
        <f t="shared" si="433"/>
        <v>99.915713523550082</v>
      </c>
      <c r="I884" s="35">
        <f t="shared" si="433"/>
        <v>99.904008243562799</v>
      </c>
      <c r="J884" s="34" t="str">
        <f t="shared" si="434"/>
        <v>nav</v>
      </c>
      <c r="K884" s="35" t="str">
        <f t="shared" ref="K884:K890" si="436">IF(ISNUMBER(K794/D704*100),K794/D704*100,"nav")</f>
        <v>nav</v>
      </c>
      <c r="L884" s="35" t="str">
        <f t="shared" si="435"/>
        <v>nav</v>
      </c>
      <c r="M884" s="35" t="str">
        <f t="shared" si="435"/>
        <v>nav</v>
      </c>
      <c r="N884" s="35" t="str">
        <f t="shared" si="435"/>
        <v>nav</v>
      </c>
      <c r="O884" s="35" t="str">
        <f t="shared" si="435"/>
        <v>nav</v>
      </c>
      <c r="P884" s="499" t="str">
        <f t="shared" si="435"/>
        <v>nav</v>
      </c>
    </row>
    <row r="885" spans="2:17" x14ac:dyDescent="0.3">
      <c r="B885" s="31" t="s">
        <v>335</v>
      </c>
      <c r="C885" s="34">
        <v>85.488880129107386</v>
      </c>
      <c r="D885" s="35">
        <f t="shared" si="433"/>
        <v>88.745816167367479</v>
      </c>
      <c r="E885" s="35">
        <f t="shared" si="433"/>
        <v>85.846304387796152</v>
      </c>
      <c r="F885" s="35">
        <f t="shared" si="433"/>
        <v>82.945358070975985</v>
      </c>
      <c r="G885" s="35">
        <f t="shared" si="433"/>
        <v>77.330699414237216</v>
      </c>
      <c r="H885" s="35">
        <f t="shared" si="433"/>
        <v>70.635437831191979</v>
      </c>
      <c r="I885" s="35">
        <f t="shared" si="433"/>
        <v>50.610940678998482</v>
      </c>
      <c r="J885" s="34" t="str">
        <f t="shared" si="434"/>
        <v>nav</v>
      </c>
      <c r="K885" s="35" t="str">
        <f t="shared" si="436"/>
        <v>nav</v>
      </c>
      <c r="L885" s="35" t="str">
        <f t="shared" si="435"/>
        <v>nav</v>
      </c>
      <c r="M885" s="35" t="str">
        <f t="shared" si="435"/>
        <v>nav</v>
      </c>
      <c r="N885" s="35" t="str">
        <f t="shared" si="435"/>
        <v>nav</v>
      </c>
      <c r="O885" s="35" t="str">
        <f t="shared" si="435"/>
        <v>nav</v>
      </c>
      <c r="P885" s="499" t="str">
        <f t="shared" si="435"/>
        <v>nav</v>
      </c>
    </row>
    <row r="886" spans="2:17" x14ac:dyDescent="0.3">
      <c r="B886" s="31" t="s">
        <v>336</v>
      </c>
      <c r="C886" s="34">
        <v>71.364574043409732</v>
      </c>
      <c r="D886" s="35">
        <f t="shared" si="433"/>
        <v>64.504576624588466</v>
      </c>
      <c r="E886" s="35">
        <f t="shared" si="433"/>
        <v>58.55443785274224</v>
      </c>
      <c r="F886" s="35">
        <f t="shared" si="433"/>
        <v>52.10172063850235</v>
      </c>
      <c r="G886" s="35">
        <f t="shared" si="433"/>
        <v>46.414887248775472</v>
      </c>
      <c r="H886" s="35">
        <f t="shared" si="433"/>
        <v>41.671297412420145</v>
      </c>
      <c r="I886" s="35">
        <f t="shared" si="433"/>
        <v>33.009068204128326</v>
      </c>
      <c r="J886" s="34" t="str">
        <f t="shared" si="434"/>
        <v>nav</v>
      </c>
      <c r="K886" s="35" t="str">
        <f t="shared" si="436"/>
        <v>nav</v>
      </c>
      <c r="L886" s="35" t="str">
        <f t="shared" si="435"/>
        <v>nav</v>
      </c>
      <c r="M886" s="35" t="str">
        <f t="shared" si="435"/>
        <v>nav</v>
      </c>
      <c r="N886" s="35" t="str">
        <f t="shared" si="435"/>
        <v>nav</v>
      </c>
      <c r="O886" s="35" t="str">
        <f t="shared" si="435"/>
        <v>nav</v>
      </c>
      <c r="P886" s="499" t="str">
        <f t="shared" si="435"/>
        <v>nav</v>
      </c>
    </row>
    <row r="887" spans="2:17" x14ac:dyDescent="0.3">
      <c r="B887" s="31" t="s">
        <v>337</v>
      </c>
      <c r="C887" s="34">
        <f t="shared" ref="C887" si="437">C797/C707*100</f>
        <v>27.723812882656595</v>
      </c>
      <c r="D887" s="35">
        <f t="shared" si="433"/>
        <v>27.49337595556603</v>
      </c>
      <c r="E887" s="35">
        <f t="shared" si="433"/>
        <v>25.848370090339905</v>
      </c>
      <c r="F887" s="35">
        <f t="shared" si="433"/>
        <v>24.576680944170874</v>
      </c>
      <c r="G887" s="35">
        <f t="shared" si="433"/>
        <v>27.507281535668454</v>
      </c>
      <c r="H887" s="35">
        <f t="shared" si="433"/>
        <v>24.311289408421878</v>
      </c>
      <c r="I887" s="35">
        <f t="shared" si="433"/>
        <v>17.428283962181997</v>
      </c>
      <c r="J887" s="34" t="str">
        <f t="shared" si="434"/>
        <v>nav</v>
      </c>
      <c r="K887" s="35" t="str">
        <f t="shared" si="436"/>
        <v>nav</v>
      </c>
      <c r="L887" s="35" t="str">
        <f t="shared" si="435"/>
        <v>nav</v>
      </c>
      <c r="M887" s="35" t="str">
        <f t="shared" si="435"/>
        <v>nav</v>
      </c>
      <c r="N887" s="35" t="str">
        <f t="shared" si="435"/>
        <v>nav</v>
      </c>
      <c r="O887" s="35" t="str">
        <f t="shared" si="435"/>
        <v>nav</v>
      </c>
      <c r="P887" s="499" t="str">
        <f t="shared" si="435"/>
        <v>nav</v>
      </c>
    </row>
    <row r="888" spans="2:17" x14ac:dyDescent="0.3">
      <c r="B888" s="31" t="s">
        <v>338</v>
      </c>
      <c r="C888" s="34">
        <v>12.480367010065564</v>
      </c>
      <c r="D888" s="35">
        <f t="shared" si="433"/>
        <v>15.311085579626516</v>
      </c>
      <c r="E888" s="35">
        <f t="shared" si="433"/>
        <v>14.793257187301768</v>
      </c>
      <c r="F888" s="35">
        <f t="shared" si="433"/>
        <v>12.434290768318469</v>
      </c>
      <c r="G888" s="35">
        <f t="shared" si="433"/>
        <v>11.24335922042296</v>
      </c>
      <c r="H888" s="35">
        <f t="shared" si="433"/>
        <v>8.804101741856913</v>
      </c>
      <c r="I888" s="35">
        <f t="shared" si="433"/>
        <v>4.4330341012944485</v>
      </c>
      <c r="J888" s="34" t="str">
        <f t="shared" si="434"/>
        <v>nav</v>
      </c>
      <c r="K888" s="35">
        <f t="shared" si="436"/>
        <v>2.2651449499580738E-3</v>
      </c>
      <c r="L888" s="35">
        <f t="shared" si="435"/>
        <v>3.1831691253531927E-3</v>
      </c>
      <c r="M888" s="35">
        <f t="shared" si="435"/>
        <v>6.2637851251293106E-3</v>
      </c>
      <c r="N888" s="35">
        <f t="shared" si="435"/>
        <v>7.2190842131920323E-3</v>
      </c>
      <c r="O888" s="35">
        <f t="shared" si="435"/>
        <v>8.7785649152336779E-3</v>
      </c>
      <c r="P888" s="499">
        <f t="shared" si="435"/>
        <v>8.9605091799708173E-2</v>
      </c>
    </row>
    <row r="889" spans="2:17" x14ac:dyDescent="0.3">
      <c r="B889" s="31" t="s">
        <v>339</v>
      </c>
      <c r="C889" s="34">
        <v>24.353078839120109</v>
      </c>
      <c r="D889" s="35">
        <f t="shared" si="433"/>
        <v>21.49241126821299</v>
      </c>
      <c r="E889" s="35">
        <f t="shared" si="433"/>
        <v>18.926888348787859</v>
      </c>
      <c r="F889" s="35">
        <f t="shared" si="433"/>
        <v>15.214701397973506</v>
      </c>
      <c r="G889" s="35">
        <f t="shared" si="433"/>
        <v>10.823950106778888</v>
      </c>
      <c r="H889" s="35">
        <f t="shared" si="433"/>
        <v>7.6809842621946345</v>
      </c>
      <c r="I889" s="35">
        <f t="shared" si="433"/>
        <v>3.7460583307737445</v>
      </c>
      <c r="J889" s="34" t="str">
        <f t="shared" si="434"/>
        <v>nav</v>
      </c>
      <c r="K889" s="35" t="str">
        <f t="shared" si="436"/>
        <v>nav</v>
      </c>
      <c r="L889" s="35" t="str">
        <f t="shared" si="435"/>
        <v>nav</v>
      </c>
      <c r="M889" s="35" t="str">
        <f t="shared" si="435"/>
        <v>nav</v>
      </c>
      <c r="N889" s="35" t="str">
        <f t="shared" si="435"/>
        <v>nav</v>
      </c>
      <c r="O889" s="35" t="str">
        <f t="shared" si="435"/>
        <v>nav</v>
      </c>
      <c r="P889" s="499" t="str">
        <f t="shared" si="435"/>
        <v>nav</v>
      </c>
    </row>
    <row r="890" spans="2:17" x14ac:dyDescent="0.3">
      <c r="B890" s="33" t="s">
        <v>340</v>
      </c>
      <c r="C890" s="36">
        <v>64.29446433397348</v>
      </c>
      <c r="D890" s="37">
        <f t="shared" si="433"/>
        <v>64.181535076121449</v>
      </c>
      <c r="E890" s="37">
        <f t="shared" si="433"/>
        <v>62.731871884603954</v>
      </c>
      <c r="F890" s="37">
        <f t="shared" si="433"/>
        <v>61.361812844098928</v>
      </c>
      <c r="G890" s="37">
        <f t="shared" si="433"/>
        <v>58.157745443797928</v>
      </c>
      <c r="H890" s="37">
        <f t="shared" si="433"/>
        <v>57.093976792149114</v>
      </c>
      <c r="I890" s="37">
        <f t="shared" si="433"/>
        <v>51.840563386183938</v>
      </c>
      <c r="J890" s="36">
        <f t="shared" si="434"/>
        <v>0.43755807617240616</v>
      </c>
      <c r="K890" s="37">
        <f t="shared" si="436"/>
        <v>0.47925381039969567</v>
      </c>
      <c r="L890" s="37">
        <f t="shared" si="435"/>
        <v>0.59532060378285645</v>
      </c>
      <c r="M890" s="37">
        <f t="shared" si="435"/>
        <v>0.66653947830720495</v>
      </c>
      <c r="N890" s="37">
        <f t="shared" si="435"/>
        <v>0.64699171481144768</v>
      </c>
      <c r="O890" s="37">
        <f t="shared" si="435"/>
        <v>0.71989836151789455</v>
      </c>
      <c r="P890" s="500">
        <f t="shared" si="435"/>
        <v>0.74492901471526496</v>
      </c>
    </row>
    <row r="891" spans="2:17" x14ac:dyDescent="0.3">
      <c r="B891" s="3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</row>
    <row r="892" spans="2:17" x14ac:dyDescent="0.3">
      <c r="B892" s="722" t="s">
        <v>376</v>
      </c>
      <c r="C892" s="722"/>
      <c r="D892" s="722"/>
      <c r="E892" s="722"/>
      <c r="F892" s="722"/>
      <c r="G892" s="722"/>
      <c r="H892" s="722"/>
      <c r="I892" s="722"/>
      <c r="J892" s="722"/>
      <c r="K892" s="722"/>
      <c r="L892" s="722"/>
      <c r="M892" s="722"/>
      <c r="N892" s="722"/>
      <c r="O892" s="722"/>
      <c r="P892" s="722"/>
    </row>
    <row r="893" spans="2:17" x14ac:dyDescent="0.3">
      <c r="B893" s="12"/>
      <c r="C893" s="13"/>
      <c r="D893" s="13"/>
      <c r="E893" s="13"/>
      <c r="F893" s="13"/>
      <c r="G893" s="13"/>
      <c r="H893" s="13"/>
      <c r="I893" s="13"/>
      <c r="J893" s="14"/>
      <c r="K893" s="14"/>
      <c r="L893" s="14"/>
      <c r="M893" s="14"/>
      <c r="N893" s="14"/>
      <c r="O893" s="14"/>
      <c r="P893" s="14"/>
    </row>
    <row r="894" spans="2:17" x14ac:dyDescent="0.3">
      <c r="B894" s="7"/>
      <c r="C894" s="715" t="s">
        <v>352</v>
      </c>
      <c r="D894" s="716"/>
      <c r="E894" s="716"/>
      <c r="F894" s="716"/>
      <c r="G894" s="716"/>
      <c r="H894" s="716"/>
      <c r="I894" s="716"/>
      <c r="J894" s="720" t="s">
        <v>353</v>
      </c>
      <c r="K894" s="721"/>
      <c r="L894" s="721"/>
      <c r="M894" s="721"/>
      <c r="N894" s="721"/>
      <c r="O894" s="721"/>
      <c r="P894" s="721"/>
    </row>
    <row r="895" spans="2:17" x14ac:dyDescent="0.3">
      <c r="B895" s="3"/>
      <c r="C895" s="431">
        <v>2014</v>
      </c>
      <c r="D895" s="416">
        <v>2015</v>
      </c>
      <c r="E895" s="416">
        <v>2016</v>
      </c>
      <c r="F895" s="416">
        <v>2017</v>
      </c>
      <c r="G895" s="416">
        <v>2018</v>
      </c>
      <c r="H895" s="416">
        <v>2019</v>
      </c>
      <c r="I895" s="416">
        <v>2020</v>
      </c>
      <c r="J895" s="384">
        <v>2014</v>
      </c>
      <c r="K895" s="385">
        <v>2015</v>
      </c>
      <c r="L895" s="385">
        <v>2016</v>
      </c>
      <c r="M895" s="385">
        <v>2017</v>
      </c>
      <c r="N895" s="385">
        <v>2018</v>
      </c>
      <c r="O895" s="385">
        <v>2019</v>
      </c>
      <c r="P895" s="385">
        <v>2020</v>
      </c>
    </row>
    <row r="896" spans="2:17" x14ac:dyDescent="0.3">
      <c r="B896" s="32" t="s">
        <v>327</v>
      </c>
      <c r="C896" s="42">
        <f t="shared" ref="C896:F896" si="438">IF(ISNUMBER(C806/C694*100),C806/C694*100,"nav")</f>
        <v>4.7760133978098658</v>
      </c>
      <c r="D896" s="43">
        <f t="shared" si="438"/>
        <v>5.2423512827552301</v>
      </c>
      <c r="E896" s="43">
        <f t="shared" si="438"/>
        <v>5.5014788035799667</v>
      </c>
      <c r="F896" s="43">
        <f t="shared" si="438"/>
        <v>5.5935124600349422</v>
      </c>
      <c r="G896" s="43">
        <f>IF(ISNUMBER(G806/G694*100),G806/G694*100,"nav")</f>
        <v>5.4844486345993957</v>
      </c>
      <c r="H896" s="43">
        <f t="shared" ref="H896:I896" si="439">IF(ISNUMBER(H806/H694*100),H806/H694*100,"nav")</f>
        <v>5.4541782585757996</v>
      </c>
      <c r="I896" s="43">
        <f t="shared" si="439"/>
        <v>5.3471910564895389</v>
      </c>
      <c r="J896" s="42">
        <f t="shared" ref="J896:O896" si="440">IF(ISNUMBER(J806/C694*100),J806/C694*100,"nav")</f>
        <v>1.5932331609097103</v>
      </c>
      <c r="K896" s="43">
        <f t="shared" si="440"/>
        <v>1.6958058124015289</v>
      </c>
      <c r="L896" s="43">
        <f t="shared" si="440"/>
        <v>1.6774031844276183</v>
      </c>
      <c r="M896" s="43">
        <f t="shared" si="440"/>
        <v>1.7756740387172949</v>
      </c>
      <c r="N896" s="43">
        <f t="shared" si="440"/>
        <v>1.7972748378990981</v>
      </c>
      <c r="O896" s="43">
        <f t="shared" si="440"/>
        <v>1.8777063957621754</v>
      </c>
      <c r="P896" s="498">
        <f t="shared" ref="P896:P903" si="441">IF(ISNUMBER(P806/I694*100),P806/I694*100,"nav")</f>
        <v>2.3348930680198801</v>
      </c>
    </row>
    <row r="897" spans="2:17" s="301" customFormat="1" x14ac:dyDescent="0.3">
      <c r="B897" s="31" t="s">
        <v>640</v>
      </c>
      <c r="C897" s="34">
        <f t="shared" ref="C897:I897" si="442">IF(ISNUMBER(C807/C695*100),C807/C695*100,"nav")</f>
        <v>21.503238184759617</v>
      </c>
      <c r="D897" s="35">
        <f t="shared" si="442"/>
        <v>5.0692396523949963</v>
      </c>
      <c r="E897" s="35">
        <f t="shared" si="442"/>
        <v>5.715270753973015</v>
      </c>
      <c r="F897" s="35">
        <f t="shared" si="442"/>
        <v>5.063891125588091</v>
      </c>
      <c r="G897" s="35">
        <f t="shared" si="442"/>
        <v>4.0555433494734183</v>
      </c>
      <c r="H897" s="35">
        <f t="shared" si="442"/>
        <v>4.7099101595572659</v>
      </c>
      <c r="I897" s="35">
        <f t="shared" si="442"/>
        <v>5.3766321089156817</v>
      </c>
      <c r="J897" s="34">
        <f t="shared" ref="J897:O903" si="443">IF(ISNUMBER(J807/C695*100),J807/C695*100,"nav")</f>
        <v>21.503238184759617</v>
      </c>
      <c r="K897" s="35">
        <f t="shared" si="443"/>
        <v>5.0692396523949963</v>
      </c>
      <c r="L897" s="35">
        <f t="shared" si="443"/>
        <v>5.715270753973015</v>
      </c>
      <c r="M897" s="35">
        <f t="shared" si="443"/>
        <v>5.063891125588091</v>
      </c>
      <c r="N897" s="35">
        <f t="shared" si="443"/>
        <v>4.0555433494734183</v>
      </c>
      <c r="O897" s="35">
        <f t="shared" si="443"/>
        <v>4.7099101595572659</v>
      </c>
      <c r="P897" s="499">
        <f t="shared" si="441"/>
        <v>5.3766321089156817</v>
      </c>
    </row>
    <row r="898" spans="2:17" x14ac:dyDescent="0.3">
      <c r="B898" s="31" t="s">
        <v>328</v>
      </c>
      <c r="C898" s="34">
        <f t="shared" ref="C898:I898" si="444">IF(ISNUMBER(C808/C696*100),C808/C696*100,"nav")</f>
        <v>1.4538044919522997</v>
      </c>
      <c r="D898" s="35">
        <f t="shared" si="444"/>
        <v>1.6801354405287332</v>
      </c>
      <c r="E898" s="35">
        <f t="shared" si="444"/>
        <v>1.8862067809499845</v>
      </c>
      <c r="F898" s="35">
        <f t="shared" si="444"/>
        <v>2.1463783187196492</v>
      </c>
      <c r="G898" s="35">
        <f t="shared" si="444"/>
        <v>3.0073387283546955</v>
      </c>
      <c r="H898" s="35">
        <f t="shared" si="444"/>
        <v>3.5990440357925508</v>
      </c>
      <c r="I898" s="35">
        <f t="shared" si="444"/>
        <v>5.1170738191796286</v>
      </c>
      <c r="J898" s="34">
        <f t="shared" si="443"/>
        <v>0.58544704696479277</v>
      </c>
      <c r="K898" s="35">
        <f t="shared" si="443"/>
        <v>0.71765838692151329</v>
      </c>
      <c r="L898" s="35">
        <f t="shared" si="443"/>
        <v>0.8481045125762553</v>
      </c>
      <c r="M898" s="35">
        <f t="shared" si="443"/>
        <v>1.0759609314499774</v>
      </c>
      <c r="N898" s="35">
        <f t="shared" si="443"/>
        <v>1.5657620426060597</v>
      </c>
      <c r="O898" s="35">
        <f t="shared" si="443"/>
        <v>1.8477869033323295</v>
      </c>
      <c r="P898" s="499">
        <f t="shared" si="441"/>
        <v>3.1367739528558771</v>
      </c>
    </row>
    <row r="899" spans="2:17" x14ac:dyDescent="0.3">
      <c r="B899" s="31" t="s">
        <v>329</v>
      </c>
      <c r="C899" s="34">
        <f t="shared" ref="C899:I899" si="445">IF(ISNUMBER(C809/C697*100),C809/C697*100,"nav")</f>
        <v>2.2792257319152123</v>
      </c>
      <c r="D899" s="35">
        <f t="shared" si="445"/>
        <v>2.4083944585146435</v>
      </c>
      <c r="E899" s="35">
        <f t="shared" si="445"/>
        <v>2.4656700934449622</v>
      </c>
      <c r="F899" s="35">
        <f t="shared" si="445"/>
        <v>2.5147609106882212</v>
      </c>
      <c r="G899" s="35">
        <f t="shared" si="445"/>
        <v>2.6264761267562395</v>
      </c>
      <c r="H899" s="35">
        <f t="shared" si="445"/>
        <v>2.9320583724050118</v>
      </c>
      <c r="I899" s="35">
        <f t="shared" si="445"/>
        <v>2.902681765969219</v>
      </c>
      <c r="J899" s="34">
        <f t="shared" si="443"/>
        <v>0.82008057002374113</v>
      </c>
      <c r="K899" s="35">
        <f t="shared" si="443"/>
        <v>0.88373966800515857</v>
      </c>
      <c r="L899" s="35">
        <f t="shared" si="443"/>
        <v>0.93966899486868982</v>
      </c>
      <c r="M899" s="35">
        <f t="shared" si="443"/>
        <v>0.99438147202068428</v>
      </c>
      <c r="N899" s="35">
        <f t="shared" si="443"/>
        <v>1.0283227280068596</v>
      </c>
      <c r="O899" s="35">
        <f t="shared" si="443"/>
        <v>1.0943363814213156</v>
      </c>
      <c r="P899" s="499">
        <f t="shared" si="441"/>
        <v>1.2022229257976249</v>
      </c>
    </row>
    <row r="900" spans="2:17" x14ac:dyDescent="0.3">
      <c r="B900" s="31" t="s">
        <v>330</v>
      </c>
      <c r="C900" s="34">
        <f t="shared" ref="C900:I900" si="446">IF(ISNUMBER(C810/C698*100),C810/C698*100,"nav")</f>
        <v>5.0257785604517551</v>
      </c>
      <c r="D900" s="35">
        <f t="shared" si="446"/>
        <v>4.8609354943786842</v>
      </c>
      <c r="E900" s="35">
        <f t="shared" si="446"/>
        <v>6.0890022289869172</v>
      </c>
      <c r="F900" s="35">
        <f t="shared" si="446"/>
        <v>7.0814906218330087</v>
      </c>
      <c r="G900" s="35">
        <f t="shared" si="446"/>
        <v>8.1847344764550183</v>
      </c>
      <c r="H900" s="35">
        <f t="shared" si="446"/>
        <v>9.5362367984503464</v>
      </c>
      <c r="I900" s="35">
        <f t="shared" si="446"/>
        <v>15.633085665440527</v>
      </c>
      <c r="J900" s="34">
        <f t="shared" si="443"/>
        <v>2.4708472386122033</v>
      </c>
      <c r="K900" s="35">
        <f t="shared" si="443"/>
        <v>2.36309377420003</v>
      </c>
      <c r="L900" s="35">
        <f t="shared" si="443"/>
        <v>2.9751902669858747</v>
      </c>
      <c r="M900" s="35">
        <f t="shared" si="443"/>
        <v>3.5699384799728957</v>
      </c>
      <c r="N900" s="35">
        <f t="shared" si="443"/>
        <v>4.2149991150547201</v>
      </c>
      <c r="O900" s="35">
        <f t="shared" si="443"/>
        <v>5.1600696675932776</v>
      </c>
      <c r="P900" s="499">
        <f t="shared" si="441"/>
        <v>8.6705308776902825</v>
      </c>
    </row>
    <row r="901" spans="2:17" x14ac:dyDescent="0.3">
      <c r="B901" s="31" t="s">
        <v>331</v>
      </c>
      <c r="C901" s="34">
        <f t="shared" ref="C901:I901" si="447">IF(ISNUMBER(C811/C699*100),C811/C699*100,"nav")</f>
        <v>5.5456961760088506</v>
      </c>
      <c r="D901" s="35">
        <f t="shared" si="447"/>
        <v>5.8424677641872131</v>
      </c>
      <c r="E901" s="35">
        <f t="shared" si="447"/>
        <v>6.4875152531555154</v>
      </c>
      <c r="F901" s="35">
        <f t="shared" si="447"/>
        <v>6.8917158847863442</v>
      </c>
      <c r="G901" s="35">
        <f t="shared" si="447"/>
        <v>7.1756585995936133</v>
      </c>
      <c r="H901" s="35">
        <f t="shared" si="447"/>
        <v>7.5368518654211476</v>
      </c>
      <c r="I901" s="35">
        <f t="shared" si="447"/>
        <v>6.6156217239078972</v>
      </c>
      <c r="J901" s="34">
        <f t="shared" si="443"/>
        <v>2.2741014083183781</v>
      </c>
      <c r="K901" s="35">
        <f t="shared" si="443"/>
        <v>2.462347370007318</v>
      </c>
      <c r="L901" s="35">
        <f t="shared" si="443"/>
        <v>2.7734038818820133</v>
      </c>
      <c r="M901" s="35">
        <f t="shared" si="443"/>
        <v>2.9770075720921096</v>
      </c>
      <c r="N901" s="35">
        <f t="shared" si="443"/>
        <v>3.1345579096343701</v>
      </c>
      <c r="O901" s="35">
        <f t="shared" si="443"/>
        <v>3.3580199097969028</v>
      </c>
      <c r="P901" s="499">
        <f t="shared" si="441"/>
        <v>3.3825310409894174</v>
      </c>
    </row>
    <row r="902" spans="2:17" x14ac:dyDescent="0.3">
      <c r="B902" s="31" t="s">
        <v>332</v>
      </c>
      <c r="C902" s="34">
        <f t="shared" ref="C902:I902" si="448">IF(ISNUMBER(C812/C700*100),C812/C700*100,"nav")</f>
        <v>6.3894233553674491</v>
      </c>
      <c r="D902" s="35">
        <f t="shared" si="448"/>
        <v>3.9973325448454</v>
      </c>
      <c r="E902" s="35">
        <f t="shared" si="448"/>
        <v>4.3065431124183942</v>
      </c>
      <c r="F902" s="35">
        <f t="shared" si="448"/>
        <v>3.6570209941410559</v>
      </c>
      <c r="G902" s="35">
        <f t="shared" si="448"/>
        <v>3.5443382120107101</v>
      </c>
      <c r="H902" s="35">
        <f t="shared" si="448"/>
        <v>3.8967054249138093</v>
      </c>
      <c r="I902" s="35">
        <f t="shared" si="448"/>
        <v>3.1120941615402122</v>
      </c>
      <c r="J902" s="34">
        <f t="shared" si="443"/>
        <v>3.203702206610362</v>
      </c>
      <c r="K902" s="35">
        <f t="shared" si="443"/>
        <v>2.1166009644767043</v>
      </c>
      <c r="L902" s="35">
        <f t="shared" si="443"/>
        <v>2.2391720305899612</v>
      </c>
      <c r="M902" s="35">
        <f t="shared" si="443"/>
        <v>1.7072463802806623</v>
      </c>
      <c r="N902" s="35">
        <f t="shared" si="443"/>
        <v>1.6498919703284733</v>
      </c>
      <c r="O902" s="35">
        <f t="shared" si="443"/>
        <v>1.7283846338537603</v>
      </c>
      <c r="P902" s="499">
        <f t="shared" si="441"/>
        <v>1.5225681216683404</v>
      </c>
    </row>
    <row r="903" spans="2:17" x14ac:dyDescent="0.3">
      <c r="B903" s="31" t="s">
        <v>477</v>
      </c>
      <c r="C903" s="34" t="str">
        <f t="shared" ref="C903:I904" si="449">IF(ISNUMBER(C813/C701*100),C813/C701*100,"nav")</f>
        <v>nav</v>
      </c>
      <c r="D903" s="35">
        <f t="shared" si="449"/>
        <v>3.1350911756063518</v>
      </c>
      <c r="E903" s="35">
        <f t="shared" si="449"/>
        <v>2.9878199578077576</v>
      </c>
      <c r="F903" s="35">
        <f t="shared" si="449"/>
        <v>3.3181107381427766</v>
      </c>
      <c r="G903" s="35">
        <f t="shared" si="449"/>
        <v>3.3879615686384019</v>
      </c>
      <c r="H903" s="35">
        <f t="shared" si="449"/>
        <v>3.4425855512356969</v>
      </c>
      <c r="I903" s="35">
        <f t="shared" si="449"/>
        <v>3.8484542011167919</v>
      </c>
      <c r="J903" s="34" t="str">
        <f t="shared" si="443"/>
        <v>nav</v>
      </c>
      <c r="K903" s="35">
        <f t="shared" si="443"/>
        <v>2.2344172506532849</v>
      </c>
      <c r="L903" s="35">
        <f t="shared" si="443"/>
        <v>2.1329392434101333</v>
      </c>
      <c r="M903" s="35">
        <f t="shared" si="443"/>
        <v>2.3765555080554175</v>
      </c>
      <c r="N903" s="35">
        <f t="shared" si="443"/>
        <v>2.3925995807833189</v>
      </c>
      <c r="O903" s="35">
        <f t="shared" si="443"/>
        <v>2.4140660861422294</v>
      </c>
      <c r="P903" s="499">
        <f t="shared" si="441"/>
        <v>3.1513320541597092</v>
      </c>
    </row>
    <row r="904" spans="2:17" s="301" customFormat="1" x14ac:dyDescent="0.3">
      <c r="B904" s="31" t="s">
        <v>727</v>
      </c>
      <c r="C904" s="34">
        <f t="shared" si="449"/>
        <v>0</v>
      </c>
      <c r="D904" s="35">
        <f t="shared" si="449"/>
        <v>17.681132196789367</v>
      </c>
      <c r="E904" s="35">
        <f t="shared" si="449"/>
        <v>17.012856889097421</v>
      </c>
      <c r="F904" s="35">
        <f t="shared" si="449"/>
        <v>18.253925303821863</v>
      </c>
      <c r="G904" s="35">
        <f t="shared" si="449"/>
        <v>20.081022783522549</v>
      </c>
      <c r="H904" s="35">
        <f t="shared" si="449"/>
        <v>22.019289248006007</v>
      </c>
      <c r="I904" s="35">
        <f t="shared" si="449"/>
        <v>21.040998310296573</v>
      </c>
      <c r="J904" s="34">
        <f t="shared" ref="J904:J912" si="450">IF(ISNUMBER(J814/C702*100),J814/C702*100,"nav")</f>
        <v>0</v>
      </c>
      <c r="K904" s="35">
        <f t="shared" ref="K904:K912" si="451">IF(ISNUMBER(K814/D702*100),K814/D702*100,"nav")</f>
        <v>1.6139559746405221</v>
      </c>
      <c r="L904" s="35">
        <f t="shared" ref="L904:P904" si="452">IF(ISNUMBER(L814/E702*100),L814/E702*100,"nav")</f>
        <v>1.8677456400328363</v>
      </c>
      <c r="M904" s="35">
        <f t="shared" si="452"/>
        <v>2.1174788000828033</v>
      </c>
      <c r="N904" s="35">
        <f t="shared" si="452"/>
        <v>2.3280562097567041</v>
      </c>
      <c r="O904" s="35">
        <f t="shared" si="452"/>
        <v>2.5945611365409529</v>
      </c>
      <c r="P904" s="35">
        <f t="shared" si="452"/>
        <v>3.0917119108095359</v>
      </c>
      <c r="Q904" s="629"/>
    </row>
    <row r="905" spans="2:17" x14ac:dyDescent="0.3">
      <c r="B905" s="31" t="s">
        <v>333</v>
      </c>
      <c r="C905" s="34" t="str">
        <f t="shared" ref="C905:I905" si="453">IF(ISNUMBER(C815/C703*100),C815/C703*100,"nav")</f>
        <v>nav</v>
      </c>
      <c r="D905" s="35">
        <f t="shared" si="453"/>
        <v>1.7185622838148642</v>
      </c>
      <c r="E905" s="35">
        <f t="shared" si="453"/>
        <v>2.8945038223858832</v>
      </c>
      <c r="F905" s="35">
        <f t="shared" si="453"/>
        <v>3.2365628747009545</v>
      </c>
      <c r="G905" s="35">
        <f t="shared" si="453"/>
        <v>3.2337968298867379</v>
      </c>
      <c r="H905" s="35">
        <f t="shared" si="453"/>
        <v>3.2495039034387987</v>
      </c>
      <c r="I905" s="35">
        <f t="shared" si="453"/>
        <v>3.9323210850178341</v>
      </c>
      <c r="J905" s="34" t="str">
        <f t="shared" si="450"/>
        <v>nav</v>
      </c>
      <c r="K905" s="35">
        <f t="shared" si="451"/>
        <v>478.71262369647047</v>
      </c>
      <c r="L905" s="35">
        <f t="shared" ref="L905:P912" si="454">IF(ISNUMBER(L815/E703*100),L815/E703*100,"nav")</f>
        <v>796.93683797744632</v>
      </c>
      <c r="M905" s="35">
        <f t="shared" si="454"/>
        <v>847.77780345897168</v>
      </c>
      <c r="N905" s="35">
        <f t="shared" si="454"/>
        <v>866.41340836446966</v>
      </c>
      <c r="O905" s="35">
        <f t="shared" si="454"/>
        <v>875.39360866606251</v>
      </c>
      <c r="P905" s="499">
        <f t="shared" si="454"/>
        <v>1281.2608637034896</v>
      </c>
    </row>
    <row r="906" spans="2:17" x14ac:dyDescent="0.3">
      <c r="B906" s="31" t="s">
        <v>334</v>
      </c>
      <c r="C906" s="34">
        <f t="shared" ref="C906:I906" si="455">IF(ISNUMBER(C816/C704*100),C816/C704*100,"nav")</f>
        <v>5.6528097462852835E-3</v>
      </c>
      <c r="D906" s="35">
        <f t="shared" si="455"/>
        <v>6.7163803920233982E-3</v>
      </c>
      <c r="E906" s="35">
        <f t="shared" si="455"/>
        <v>1.0649218828256892E-2</v>
      </c>
      <c r="F906" s="35">
        <f t="shared" si="455"/>
        <v>1.7084069310994092E-2</v>
      </c>
      <c r="G906" s="35">
        <f t="shared" si="455"/>
        <v>1.9851615181231432E-2</v>
      </c>
      <c r="H906" s="35">
        <f t="shared" si="455"/>
        <v>2.3562964644934615E-2</v>
      </c>
      <c r="I906" s="35">
        <f t="shared" si="455"/>
        <v>2.4692616190054289E-2</v>
      </c>
      <c r="J906" s="34" t="str">
        <f t="shared" si="450"/>
        <v>nav</v>
      </c>
      <c r="K906" s="35" t="str">
        <f t="shared" si="451"/>
        <v>nav</v>
      </c>
      <c r="L906" s="35" t="str">
        <f t="shared" si="454"/>
        <v>nav</v>
      </c>
      <c r="M906" s="35" t="str">
        <f t="shared" si="454"/>
        <v>nav</v>
      </c>
      <c r="N906" s="35">
        <f t="shared" si="454"/>
        <v>1.9616906960783612E-2</v>
      </c>
      <c r="O906" s="35">
        <f t="shared" si="454"/>
        <v>2.3249654963853197E-2</v>
      </c>
      <c r="P906" s="499">
        <f t="shared" si="454"/>
        <v>2.4407572930896862E-2</v>
      </c>
    </row>
    <row r="907" spans="2:17" x14ac:dyDescent="0.3">
      <c r="B907" s="31" t="s">
        <v>335</v>
      </c>
      <c r="C907" s="34" t="str">
        <f t="shared" ref="C907:I907" si="456">IF(ISNUMBER(C817/C705*100),C817/C705*100,"nav")</f>
        <v>nav</v>
      </c>
      <c r="D907" s="35" t="str">
        <f t="shared" si="456"/>
        <v>nav</v>
      </c>
      <c r="E907" s="35" t="str">
        <f t="shared" si="456"/>
        <v>nav</v>
      </c>
      <c r="F907" s="35" t="str">
        <f t="shared" si="456"/>
        <v>nav</v>
      </c>
      <c r="G907" s="35" t="str">
        <f t="shared" si="456"/>
        <v>nav</v>
      </c>
      <c r="H907" s="35" t="str">
        <f t="shared" si="456"/>
        <v>nav</v>
      </c>
      <c r="I907" s="35" t="str">
        <f t="shared" si="456"/>
        <v>nav</v>
      </c>
      <c r="J907" s="34" t="str">
        <f t="shared" si="450"/>
        <v>nav</v>
      </c>
      <c r="K907" s="35" t="str">
        <f t="shared" si="451"/>
        <v>nav</v>
      </c>
      <c r="L907" s="35" t="str">
        <f t="shared" si="454"/>
        <v>nav</v>
      </c>
      <c r="M907" s="35" t="str">
        <f t="shared" si="454"/>
        <v>nav</v>
      </c>
      <c r="N907" s="35" t="str">
        <f t="shared" si="454"/>
        <v>nav</v>
      </c>
      <c r="O907" s="35" t="str">
        <f t="shared" si="454"/>
        <v>nav</v>
      </c>
      <c r="P907" s="499" t="str">
        <f t="shared" si="454"/>
        <v>nav</v>
      </c>
    </row>
    <row r="908" spans="2:17" x14ac:dyDescent="0.3">
      <c r="B908" s="31" t="s">
        <v>336</v>
      </c>
      <c r="C908" s="34">
        <f t="shared" ref="C908:I908" si="457">IF(ISNUMBER(C818/C706*100),C818/C706*100,"nav")</f>
        <v>23.565811422545956</v>
      </c>
      <c r="D908" s="35">
        <f t="shared" si="457"/>
        <v>29.276080690295419</v>
      </c>
      <c r="E908" s="35">
        <f t="shared" si="457"/>
        <v>34.414211909878873</v>
      </c>
      <c r="F908" s="35">
        <f t="shared" si="457"/>
        <v>40.256097627939518</v>
      </c>
      <c r="G908" s="35">
        <f t="shared" si="457"/>
        <v>45.377048785698157</v>
      </c>
      <c r="H908" s="35">
        <f t="shared" si="457"/>
        <v>49.454742923893704</v>
      </c>
      <c r="I908" s="35">
        <f t="shared" si="457"/>
        <v>55.388705105635118</v>
      </c>
      <c r="J908" s="34">
        <f t="shared" si="450"/>
        <v>17.243336536890158</v>
      </c>
      <c r="K908" s="35">
        <f t="shared" si="451"/>
        <v>22.167717968082144</v>
      </c>
      <c r="L908" s="35">
        <f t="shared" si="454"/>
        <v>26.012158407465861</v>
      </c>
      <c r="M908" s="35">
        <f t="shared" si="454"/>
        <v>29.764654353312459</v>
      </c>
      <c r="N908" s="35">
        <f t="shared" si="454"/>
        <v>32.60221361272724</v>
      </c>
      <c r="O908" s="35">
        <f t="shared" si="454"/>
        <v>36.192837253873613</v>
      </c>
      <c r="P908" s="499">
        <f t="shared" si="454"/>
        <v>40.993796685448281</v>
      </c>
    </row>
    <row r="909" spans="2:17" x14ac:dyDescent="0.3">
      <c r="B909" s="31" t="s">
        <v>337</v>
      </c>
      <c r="C909" s="34">
        <f t="shared" ref="C909:I909" si="458">IF(ISNUMBER(C819/C707*100),C819/C707*100,"nav")</f>
        <v>4.7352067468304888</v>
      </c>
      <c r="D909" s="35">
        <f t="shared" si="458"/>
        <v>5.4466946532055065</v>
      </c>
      <c r="E909" s="35">
        <f t="shared" si="458"/>
        <v>5.7153452318786631</v>
      </c>
      <c r="F909" s="35">
        <f t="shared" si="458"/>
        <v>6.2631658843614062</v>
      </c>
      <c r="G909" s="35">
        <f t="shared" si="458"/>
        <v>7.3789149466510162</v>
      </c>
      <c r="H909" s="35">
        <f t="shared" si="458"/>
        <v>7.5114499817586928</v>
      </c>
      <c r="I909" s="35">
        <f t="shared" si="458"/>
        <v>7.6128461866678094</v>
      </c>
      <c r="J909" s="34">
        <f t="shared" si="450"/>
        <v>0.82287023449803287</v>
      </c>
      <c r="K909" s="35">
        <f t="shared" si="451"/>
        <v>1.0367069397189277</v>
      </c>
      <c r="L909" s="35">
        <f t="shared" si="454"/>
        <v>1.0577669424016884</v>
      </c>
      <c r="M909" s="35">
        <f t="shared" si="454"/>
        <v>1.2112001550060136</v>
      </c>
      <c r="N909" s="35">
        <f t="shared" si="454"/>
        <v>1.6164329073260246</v>
      </c>
      <c r="O909" s="35">
        <f t="shared" si="454"/>
        <v>1.7777669480321143</v>
      </c>
      <c r="P909" s="499">
        <f t="shared" si="454"/>
        <v>2.0022072798974855</v>
      </c>
    </row>
    <row r="910" spans="2:17" x14ac:dyDescent="0.3">
      <c r="B910" s="31" t="s">
        <v>338</v>
      </c>
      <c r="C910" s="34" t="str">
        <f t="shared" ref="C910:I910" si="459">IF(ISNUMBER(C820/C708*100),C820/C708*100,"nav")</f>
        <v>nav</v>
      </c>
      <c r="D910" s="35">
        <f t="shared" si="459"/>
        <v>0.38979211517282253</v>
      </c>
      <c r="E910" s="35">
        <f t="shared" si="459"/>
        <v>0.47560464809489461</v>
      </c>
      <c r="F910" s="35">
        <f t="shared" si="459"/>
        <v>0.47005546186668407</v>
      </c>
      <c r="G910" s="35">
        <f t="shared" si="459"/>
        <v>0.50133190229856195</v>
      </c>
      <c r="H910" s="35">
        <f t="shared" si="459"/>
        <v>0.48805295739508381</v>
      </c>
      <c r="I910" s="35">
        <f t="shared" si="459"/>
        <v>0.53719012534396449</v>
      </c>
      <c r="J910" s="34" t="str">
        <f t="shared" si="450"/>
        <v>nav</v>
      </c>
      <c r="K910" s="35">
        <f t="shared" si="451"/>
        <v>0.12969061979154795</v>
      </c>
      <c r="L910" s="35">
        <f t="shared" si="454"/>
        <v>0.17629978134229765</v>
      </c>
      <c r="M910" s="35">
        <f t="shared" si="454"/>
        <v>0.18697497128057602</v>
      </c>
      <c r="N910" s="35">
        <f t="shared" si="454"/>
        <v>0.20699696486257327</v>
      </c>
      <c r="O910" s="35">
        <f t="shared" si="454"/>
        <v>0.21051936287413148</v>
      </c>
      <c r="P910" s="499">
        <f t="shared" si="454"/>
        <v>0.28498715521181633</v>
      </c>
    </row>
    <row r="911" spans="2:17" x14ac:dyDescent="0.3">
      <c r="B911" s="31" t="s">
        <v>339</v>
      </c>
      <c r="C911" s="34">
        <f t="shared" ref="C911:I911" si="460">IF(ISNUMBER(C821/C709*100),C821/C709*100,"nav")</f>
        <v>4.5936827604181811</v>
      </c>
      <c r="D911" s="35">
        <f t="shared" si="460"/>
        <v>5.2897212777060814</v>
      </c>
      <c r="E911" s="35">
        <f t="shared" si="460"/>
        <v>5.8895410370159853</v>
      </c>
      <c r="F911" s="35">
        <f t="shared" si="460"/>
        <v>5.3693866542443072</v>
      </c>
      <c r="G911" s="35">
        <f t="shared" si="460"/>
        <v>4.6186875662741578</v>
      </c>
      <c r="H911" s="35">
        <f t="shared" si="460"/>
        <v>4.2945518270311798</v>
      </c>
      <c r="I911" s="35">
        <f t="shared" si="460"/>
        <v>3.0927912099192061</v>
      </c>
      <c r="J911" s="34">
        <f t="shared" si="450"/>
        <v>1.2047393666872617</v>
      </c>
      <c r="K911" s="35">
        <f t="shared" si="451"/>
        <v>1.4005199956522145</v>
      </c>
      <c r="L911" s="35">
        <f t="shared" si="454"/>
        <v>1.5638209872099356</v>
      </c>
      <c r="M911" s="35">
        <f t="shared" si="454"/>
        <v>1.4757274591959497</v>
      </c>
      <c r="N911" s="35">
        <f t="shared" si="454"/>
        <v>1.3282422686715492</v>
      </c>
      <c r="O911" s="35">
        <f t="shared" si="454"/>
        <v>1.27504811418433</v>
      </c>
      <c r="P911" s="499">
        <f t="shared" si="454"/>
        <v>1.2742153863263612</v>
      </c>
    </row>
    <row r="912" spans="2:17" x14ac:dyDescent="0.3">
      <c r="B912" s="33" t="s">
        <v>340</v>
      </c>
      <c r="C912" s="36">
        <f t="shared" ref="C912:I912" si="461">IF(ISNUMBER(C822/C710*100),C822/C710*100,"nav")</f>
        <v>3.4099254460819814</v>
      </c>
      <c r="D912" s="37">
        <f t="shared" si="461"/>
        <v>3.8002882683352492</v>
      </c>
      <c r="E912" s="37">
        <f t="shared" si="461"/>
        <v>4.5884552732527926</v>
      </c>
      <c r="F912" s="37">
        <f t="shared" si="461"/>
        <v>4.7221696922562106</v>
      </c>
      <c r="G912" s="37">
        <f t="shared" si="461"/>
        <v>4.5581280399050046</v>
      </c>
      <c r="H912" s="37">
        <f t="shared" si="461"/>
        <v>4.8932879163126177</v>
      </c>
      <c r="I912" s="37">
        <f t="shared" si="461"/>
        <v>5.3686925869517035</v>
      </c>
      <c r="J912" s="36">
        <f t="shared" si="450"/>
        <v>1.8666901506344973</v>
      </c>
      <c r="K912" s="37">
        <f t="shared" si="451"/>
        <v>2.0519855214430387</v>
      </c>
      <c r="L912" s="37">
        <f t="shared" si="454"/>
        <v>2.4649644984765051</v>
      </c>
      <c r="M912" s="37">
        <f t="shared" si="454"/>
        <v>2.5164109323080082</v>
      </c>
      <c r="N912" s="37">
        <f t="shared" si="454"/>
        <v>2.4936311465499155</v>
      </c>
      <c r="O912" s="37">
        <f t="shared" si="454"/>
        <v>2.6633855806231446</v>
      </c>
      <c r="P912" s="500">
        <f t="shared" si="454"/>
        <v>3.0057437214416454</v>
      </c>
    </row>
    <row r="913" spans="2:17" x14ac:dyDescent="0.3">
      <c r="B913" s="3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</row>
    <row r="914" spans="2:17" x14ac:dyDescent="0.3">
      <c r="B914" s="722" t="s">
        <v>376</v>
      </c>
      <c r="C914" s="722"/>
      <c r="D914" s="722"/>
      <c r="E914" s="722"/>
      <c r="F914" s="722"/>
      <c r="G914" s="722"/>
      <c r="H914" s="722"/>
      <c r="I914" s="722"/>
      <c r="J914" s="722"/>
      <c r="K914" s="722"/>
      <c r="L914" s="722"/>
      <c r="M914" s="722"/>
      <c r="N914" s="722"/>
      <c r="O914" s="722"/>
      <c r="P914" s="722"/>
    </row>
    <row r="915" spans="2:17" x14ac:dyDescent="0.3">
      <c r="B915" s="12"/>
      <c r="C915" s="13"/>
      <c r="D915" s="13"/>
      <c r="E915" s="13"/>
      <c r="F915" s="13"/>
      <c r="G915" s="13"/>
      <c r="H915" s="13"/>
      <c r="I915" s="13"/>
      <c r="J915" s="14"/>
      <c r="K915" s="14"/>
      <c r="L915" s="14"/>
      <c r="M915" s="14"/>
      <c r="N915" s="14"/>
      <c r="O915" s="14"/>
      <c r="P915" s="14"/>
    </row>
    <row r="916" spans="2:17" x14ac:dyDescent="0.3">
      <c r="B916" s="7"/>
      <c r="C916" s="720" t="s">
        <v>354</v>
      </c>
      <c r="D916" s="721"/>
      <c r="E916" s="721"/>
      <c r="F916" s="721"/>
      <c r="G916" s="721"/>
      <c r="H916" s="721"/>
      <c r="I916" s="721"/>
      <c r="J916" s="720" t="s">
        <v>355</v>
      </c>
      <c r="K916" s="721"/>
      <c r="L916" s="721"/>
      <c r="M916" s="721"/>
      <c r="N916" s="721"/>
      <c r="O916" s="721"/>
      <c r="P916" s="721"/>
    </row>
    <row r="917" spans="2:17" x14ac:dyDescent="0.3">
      <c r="B917" s="3"/>
      <c r="C917" s="432">
        <v>2014</v>
      </c>
      <c r="D917" s="433">
        <v>2015</v>
      </c>
      <c r="E917" s="433">
        <v>2016</v>
      </c>
      <c r="F917" s="433">
        <v>2017</v>
      </c>
      <c r="G917" s="433">
        <v>2018</v>
      </c>
      <c r="H917" s="433">
        <v>2019</v>
      </c>
      <c r="I917" s="433">
        <v>2020</v>
      </c>
      <c r="J917" s="384">
        <v>2014</v>
      </c>
      <c r="K917" s="385">
        <v>2015</v>
      </c>
      <c r="L917" s="385">
        <v>2016</v>
      </c>
      <c r="M917" s="385">
        <v>2017</v>
      </c>
      <c r="N917" s="385">
        <v>2018</v>
      </c>
      <c r="O917" s="385">
        <v>2019</v>
      </c>
      <c r="P917" s="385">
        <v>2020</v>
      </c>
    </row>
    <row r="918" spans="2:17" x14ac:dyDescent="0.3">
      <c r="B918" s="32" t="s">
        <v>327</v>
      </c>
      <c r="C918" s="42" t="s">
        <v>10</v>
      </c>
      <c r="D918" s="43" t="s">
        <v>10</v>
      </c>
      <c r="E918" s="43" t="s">
        <v>10</v>
      </c>
      <c r="F918" s="43" t="s">
        <v>10</v>
      </c>
      <c r="G918" s="43" t="s">
        <v>10</v>
      </c>
      <c r="H918" s="43" t="s">
        <v>10</v>
      </c>
      <c r="I918" s="43" t="s">
        <v>10</v>
      </c>
      <c r="J918" s="42">
        <f t="shared" ref="J918:O918" si="462">IF(ISNUMBER(J828/C694*100),J828/C694*100,"nav")</f>
        <v>3.1827802369001552</v>
      </c>
      <c r="K918" s="43">
        <f t="shared" si="462"/>
        <v>3.5465454703537005</v>
      </c>
      <c r="L918" s="43">
        <f t="shared" si="462"/>
        <v>3.7409076150065319</v>
      </c>
      <c r="M918" s="43">
        <f t="shared" si="462"/>
        <v>3.6946362674306834</v>
      </c>
      <c r="N918" s="43">
        <f t="shared" si="462"/>
        <v>3.5138663376083743</v>
      </c>
      <c r="O918" s="43">
        <f t="shared" si="462"/>
        <v>3.5516715906782133</v>
      </c>
      <c r="P918" s="498">
        <f t="shared" ref="P918:P925" si="463">IF(ISNUMBER(P828/I694*100),P828/I694*100,"nav")</f>
        <v>3.0122979884696579</v>
      </c>
    </row>
    <row r="919" spans="2:17" s="301" customFormat="1" x14ac:dyDescent="0.3">
      <c r="B919" s="31" t="s">
        <v>640</v>
      </c>
      <c r="C919" s="34" t="s">
        <v>10</v>
      </c>
      <c r="D919" s="35" t="s">
        <v>10</v>
      </c>
      <c r="E919" s="35" t="s">
        <v>10</v>
      </c>
      <c r="F919" s="35" t="s">
        <v>10</v>
      </c>
      <c r="G919" s="35" t="s">
        <v>10</v>
      </c>
      <c r="H919" s="35" t="s">
        <v>10</v>
      </c>
      <c r="I919" s="35" t="s">
        <v>10</v>
      </c>
      <c r="J919" s="34">
        <f t="shared" ref="J919:O925" si="464">IF(ISNUMBER(J829/C695*100),J829/C695*100,"nav")</f>
        <v>1.5628143786811151</v>
      </c>
      <c r="K919" s="35">
        <f t="shared" si="464"/>
        <v>2.4510303081198268</v>
      </c>
      <c r="L919" s="35">
        <f t="shared" si="464"/>
        <v>2.4181517716959058</v>
      </c>
      <c r="M919" s="35">
        <f t="shared" si="464"/>
        <v>2.4526045633000324</v>
      </c>
      <c r="N919" s="35">
        <f t="shared" si="464"/>
        <v>1.9948696724200365</v>
      </c>
      <c r="O919" s="35">
        <f t="shared" si="464"/>
        <v>2.2041817687277923</v>
      </c>
      <c r="P919" s="499">
        <f t="shared" si="463"/>
        <v>1.8861955585821586</v>
      </c>
    </row>
    <row r="920" spans="2:17" x14ac:dyDescent="0.3">
      <c r="B920" s="31" t="s">
        <v>328</v>
      </c>
      <c r="C920" s="34" t="s">
        <v>12</v>
      </c>
      <c r="D920" s="35" t="s">
        <v>12</v>
      </c>
      <c r="E920" s="35" t="s">
        <v>12</v>
      </c>
      <c r="F920" s="35" t="s">
        <v>12</v>
      </c>
      <c r="G920" s="35" t="s">
        <v>12</v>
      </c>
      <c r="H920" s="35" t="s">
        <v>12</v>
      </c>
      <c r="I920" s="35" t="s">
        <v>12</v>
      </c>
      <c r="J920" s="34">
        <f t="shared" si="464"/>
        <v>0.86835744498750655</v>
      </c>
      <c r="K920" s="35">
        <f t="shared" si="464"/>
        <v>0.96247705360722013</v>
      </c>
      <c r="L920" s="35">
        <f t="shared" si="464"/>
        <v>1.0381022683737295</v>
      </c>
      <c r="M920" s="35">
        <f t="shared" si="464"/>
        <v>1.0704173872696716</v>
      </c>
      <c r="N920" s="35">
        <f t="shared" si="464"/>
        <v>1.4415766857486356</v>
      </c>
      <c r="O920" s="35">
        <f t="shared" si="464"/>
        <v>1.7512571324602217</v>
      </c>
      <c r="P920" s="499">
        <f t="shared" si="463"/>
        <v>1.9802998663237519</v>
      </c>
    </row>
    <row r="921" spans="2:17" x14ac:dyDescent="0.3">
      <c r="B921" s="31" t="s">
        <v>329</v>
      </c>
      <c r="C921" s="34" t="s">
        <v>10</v>
      </c>
      <c r="D921" s="35" t="s">
        <v>10</v>
      </c>
      <c r="E921" s="35" t="s">
        <v>10</v>
      </c>
      <c r="F921" s="35" t="s">
        <v>10</v>
      </c>
      <c r="G921" s="35" t="s">
        <v>10</v>
      </c>
      <c r="H921" s="35" t="s">
        <v>10</v>
      </c>
      <c r="I921" s="35" t="s">
        <v>10</v>
      </c>
      <c r="J921" s="34">
        <f t="shared" si="464"/>
        <v>1.4591451618914717</v>
      </c>
      <c r="K921" s="35">
        <f t="shared" si="464"/>
        <v>1.9950791723597563</v>
      </c>
      <c r="L921" s="35">
        <f t="shared" si="464"/>
        <v>2.0032771823552791</v>
      </c>
      <c r="M921" s="35">
        <f t="shared" si="464"/>
        <v>1.6886506207801373</v>
      </c>
      <c r="N921" s="35">
        <f t="shared" si="464"/>
        <v>1.7640463289016073</v>
      </c>
      <c r="O921" s="35">
        <f t="shared" si="464"/>
        <v>1.7018309671926388</v>
      </c>
      <c r="P921" s="499">
        <f t="shared" si="463"/>
        <v>2.0175325458877276</v>
      </c>
    </row>
    <row r="922" spans="2:17" x14ac:dyDescent="0.3">
      <c r="B922" s="31" t="s">
        <v>330</v>
      </c>
      <c r="C922" s="34" t="s">
        <v>12</v>
      </c>
      <c r="D922" s="35" t="s">
        <v>12</v>
      </c>
      <c r="E922" s="35" t="s">
        <v>12</v>
      </c>
      <c r="F922" s="35" t="s">
        <v>12</v>
      </c>
      <c r="G922" s="35" t="s">
        <v>12</v>
      </c>
      <c r="H922" s="35" t="s">
        <v>12</v>
      </c>
      <c r="I922" s="35" t="s">
        <v>12</v>
      </c>
      <c r="J922" s="34">
        <f t="shared" si="464"/>
        <v>2.5549313218395509</v>
      </c>
      <c r="K922" s="35">
        <f t="shared" si="464"/>
        <v>2.4978417201786538</v>
      </c>
      <c r="L922" s="35">
        <f t="shared" si="464"/>
        <v>3.1138119620010429</v>
      </c>
      <c r="M922" s="35">
        <f t="shared" si="464"/>
        <v>3.511552141860113</v>
      </c>
      <c r="N922" s="35">
        <f t="shared" si="464"/>
        <v>3.9697353614002999</v>
      </c>
      <c r="O922" s="35">
        <f t="shared" si="464"/>
        <v>4.3761671308570698</v>
      </c>
      <c r="P922" s="499">
        <f t="shared" si="463"/>
        <v>6.9625548812690123</v>
      </c>
    </row>
    <row r="923" spans="2:17" x14ac:dyDescent="0.3">
      <c r="B923" s="31" t="s">
        <v>331</v>
      </c>
      <c r="C923" s="34" t="s">
        <v>12</v>
      </c>
      <c r="D923" s="35" t="s">
        <v>12</v>
      </c>
      <c r="E923" s="35" t="s">
        <v>12</v>
      </c>
      <c r="F923" s="35" t="s">
        <v>12</v>
      </c>
      <c r="G923" s="35" t="s">
        <v>12</v>
      </c>
      <c r="H923" s="35" t="s">
        <v>12</v>
      </c>
      <c r="I923" s="35" t="s">
        <v>12</v>
      </c>
      <c r="J923" s="34">
        <f t="shared" si="464"/>
        <v>3.2715947676904729</v>
      </c>
      <c r="K923" s="35">
        <f t="shared" si="464"/>
        <v>3.3801203941798952</v>
      </c>
      <c r="L923" s="35">
        <f t="shared" si="464"/>
        <v>3.7141113712734999</v>
      </c>
      <c r="M923" s="35">
        <f t="shared" si="464"/>
        <v>3.9147083126942332</v>
      </c>
      <c r="N923" s="35">
        <f t="shared" si="464"/>
        <v>4.0411006899592428</v>
      </c>
      <c r="O923" s="35">
        <f t="shared" si="464"/>
        <v>4.1788319556242444</v>
      </c>
      <c r="P923" s="499">
        <f t="shared" si="463"/>
        <v>3.2330906829184798</v>
      </c>
    </row>
    <row r="924" spans="2:17" x14ac:dyDescent="0.3">
      <c r="B924" s="31" t="s">
        <v>332</v>
      </c>
      <c r="C924" s="34" t="s">
        <v>10</v>
      </c>
      <c r="D924" s="35" t="s">
        <v>10</v>
      </c>
      <c r="E924" s="35" t="s">
        <v>10</v>
      </c>
      <c r="F924" s="35" t="s">
        <v>10</v>
      </c>
      <c r="G924" s="35" t="s">
        <v>10</v>
      </c>
      <c r="H924" s="35" t="s">
        <v>10</v>
      </c>
      <c r="I924" s="35" t="s">
        <v>10</v>
      </c>
      <c r="J924" s="34">
        <f t="shared" si="464"/>
        <v>3.185717568530444</v>
      </c>
      <c r="K924" s="35">
        <f t="shared" si="464"/>
        <v>1.8807083821862962</v>
      </c>
      <c r="L924" s="35">
        <f t="shared" si="464"/>
        <v>2.0701231095759569</v>
      </c>
      <c r="M924" s="35">
        <f t="shared" si="464"/>
        <v>1.9497746138603937</v>
      </c>
      <c r="N924" s="35">
        <f t="shared" si="464"/>
        <v>1.894446241682237</v>
      </c>
      <c r="O924" s="35">
        <f t="shared" si="464"/>
        <v>2.1683207910600486</v>
      </c>
      <c r="P924" s="499">
        <f t="shared" si="463"/>
        <v>1.5895260398718716</v>
      </c>
    </row>
    <row r="925" spans="2:17" x14ac:dyDescent="0.3">
      <c r="B925" s="31" t="s">
        <v>477</v>
      </c>
      <c r="C925" s="34" t="s">
        <v>12</v>
      </c>
      <c r="D925" s="35" t="s">
        <v>12</v>
      </c>
      <c r="E925" s="35" t="s">
        <v>12</v>
      </c>
      <c r="F925" s="35" t="s">
        <v>12</v>
      </c>
      <c r="G925" s="35" t="s">
        <v>12</v>
      </c>
      <c r="H925" s="35" t="s">
        <v>12</v>
      </c>
      <c r="I925" s="35" t="s">
        <v>12</v>
      </c>
      <c r="J925" s="34" t="str">
        <f t="shared" si="464"/>
        <v>nav</v>
      </c>
      <c r="K925" s="35">
        <f t="shared" si="464"/>
        <v>0.90067392495306697</v>
      </c>
      <c r="L925" s="35">
        <f t="shared" si="464"/>
        <v>0.85487910285033408</v>
      </c>
      <c r="M925" s="35">
        <f t="shared" si="464"/>
        <v>0.94155362565411738</v>
      </c>
      <c r="N925" s="35">
        <f t="shared" si="464"/>
        <v>0.99536198785508367</v>
      </c>
      <c r="O925" s="35">
        <f t="shared" si="464"/>
        <v>1.0285179018656876</v>
      </c>
      <c r="P925" s="499">
        <f t="shared" si="463"/>
        <v>0.69712214695708274</v>
      </c>
    </row>
    <row r="926" spans="2:17" s="301" customFormat="1" x14ac:dyDescent="0.3">
      <c r="B926" s="31" t="s">
        <v>727</v>
      </c>
      <c r="C926" s="34" t="s">
        <v>10</v>
      </c>
      <c r="D926" s="35" t="s">
        <v>10</v>
      </c>
      <c r="E926" s="35" t="s">
        <v>10</v>
      </c>
      <c r="F926" s="35" t="s">
        <v>10</v>
      </c>
      <c r="G926" s="35" t="s">
        <v>10</v>
      </c>
      <c r="H926" s="35" t="s">
        <v>10</v>
      </c>
      <c r="I926" s="35" t="s">
        <v>10</v>
      </c>
      <c r="J926" s="34">
        <f t="shared" ref="J926:J934" si="465">IF(ISNUMBER(J836/C702*100),J836/C702*100,"nav")</f>
        <v>0</v>
      </c>
      <c r="K926" s="35">
        <f t="shared" ref="K926:K934" si="466">IF(ISNUMBER(K836/D702*100),K836/D702*100,"nav")</f>
        <v>16.067176222148845</v>
      </c>
      <c r="L926" s="35">
        <f t="shared" ref="L926:P926" si="467">IF(ISNUMBER(L836/E702*100),L836/E702*100,"nav")</f>
        <v>15.145111249064586</v>
      </c>
      <c r="M926" s="35">
        <f t="shared" si="467"/>
        <v>16.136446503739062</v>
      </c>
      <c r="N926" s="35">
        <f t="shared" si="467"/>
        <v>17.752966573765843</v>
      </c>
      <c r="O926" s="35">
        <f t="shared" si="467"/>
        <v>19.424728111465058</v>
      </c>
      <c r="P926" s="35">
        <f t="shared" si="467"/>
        <v>17.94928639948704</v>
      </c>
      <c r="Q926" s="629"/>
    </row>
    <row r="927" spans="2:17" x14ac:dyDescent="0.3">
      <c r="B927" s="31" t="s">
        <v>333</v>
      </c>
      <c r="C927" s="34" t="s">
        <v>10</v>
      </c>
      <c r="D927" s="35" t="s">
        <v>10</v>
      </c>
      <c r="E927" s="35" t="s">
        <v>10</v>
      </c>
      <c r="F927" s="35" t="s">
        <v>10</v>
      </c>
      <c r="G927" s="35" t="s">
        <v>10</v>
      </c>
      <c r="H927" s="35" t="s">
        <v>10</v>
      </c>
      <c r="I927" s="35" t="s">
        <v>10</v>
      </c>
      <c r="J927" s="34" t="str">
        <f t="shared" si="465"/>
        <v>nav</v>
      </c>
      <c r="K927" s="35">
        <f t="shared" si="466"/>
        <v>1.2398496601183937</v>
      </c>
      <c r="L927" s="35">
        <f t="shared" ref="L927:P934" si="468">IF(ISNUMBER(L837/E703*100),L837/E703*100,"nav")</f>
        <v>2.0975669844084375</v>
      </c>
      <c r="M927" s="35">
        <f t="shared" si="468"/>
        <v>2.3887850712419829</v>
      </c>
      <c r="N927" s="35">
        <f t="shared" si="468"/>
        <v>2.367383421522268</v>
      </c>
      <c r="O927" s="35">
        <f t="shared" si="468"/>
        <v>2.3741102947727368</v>
      </c>
      <c r="P927" s="499">
        <f t="shared" si="468"/>
        <v>2.6510602213143439</v>
      </c>
    </row>
    <row r="928" spans="2:17" x14ac:dyDescent="0.3">
      <c r="B928" s="31" t="s">
        <v>334</v>
      </c>
      <c r="C928" s="34" t="s">
        <v>10</v>
      </c>
      <c r="D928" s="35" t="s">
        <v>10</v>
      </c>
      <c r="E928" s="35" t="s">
        <v>10</v>
      </c>
      <c r="F928" s="35" t="s">
        <v>10</v>
      </c>
      <c r="G928" s="35" t="s">
        <v>10</v>
      </c>
      <c r="H928" s="35" t="s">
        <v>10</v>
      </c>
      <c r="I928" s="35" t="s">
        <v>10</v>
      </c>
      <c r="J928" s="34" t="str">
        <f t="shared" si="465"/>
        <v>nav</v>
      </c>
      <c r="K928" s="35" t="str">
        <f t="shared" si="466"/>
        <v>nav</v>
      </c>
      <c r="L928" s="35" t="str">
        <f t="shared" si="468"/>
        <v>nav</v>
      </c>
      <c r="M928" s="35" t="str">
        <f t="shared" si="468"/>
        <v>nav</v>
      </c>
      <c r="N928" s="35">
        <f t="shared" si="468"/>
        <v>2.3470822044781791E-4</v>
      </c>
      <c r="O928" s="35">
        <f t="shared" si="468"/>
        <v>3.1330968108141512E-4</v>
      </c>
      <c r="P928" s="499">
        <f t="shared" si="468"/>
        <v>2.8504325915743327E-4</v>
      </c>
    </row>
    <row r="929" spans="2:16" x14ac:dyDescent="0.3">
      <c r="B929" s="31" t="s">
        <v>335</v>
      </c>
      <c r="C929" s="34" t="s">
        <v>10</v>
      </c>
      <c r="D929" s="35" t="s">
        <v>10</v>
      </c>
      <c r="E929" s="35" t="s">
        <v>10</v>
      </c>
      <c r="F929" s="35" t="s">
        <v>10</v>
      </c>
      <c r="G929" s="35" t="s">
        <v>10</v>
      </c>
      <c r="H929" s="35" t="s">
        <v>10</v>
      </c>
      <c r="I929" s="35" t="s">
        <v>10</v>
      </c>
      <c r="J929" s="34" t="str">
        <f t="shared" si="465"/>
        <v>nav</v>
      </c>
      <c r="K929" s="35" t="str">
        <f t="shared" si="466"/>
        <v>nav</v>
      </c>
      <c r="L929" s="35" t="str">
        <f t="shared" si="468"/>
        <v>nav</v>
      </c>
      <c r="M929" s="35" t="str">
        <f t="shared" si="468"/>
        <v>nav</v>
      </c>
      <c r="N929" s="35" t="str">
        <f t="shared" si="468"/>
        <v>nav</v>
      </c>
      <c r="O929" s="35" t="str">
        <f t="shared" si="468"/>
        <v>nav</v>
      </c>
      <c r="P929" s="499" t="str">
        <f t="shared" si="468"/>
        <v>nav</v>
      </c>
    </row>
    <row r="930" spans="2:16" x14ac:dyDescent="0.3">
      <c r="B930" s="31" t="s">
        <v>336</v>
      </c>
      <c r="C930" s="34" t="s">
        <v>12</v>
      </c>
      <c r="D930" s="35" t="s">
        <v>12</v>
      </c>
      <c r="E930" s="35" t="s">
        <v>12</v>
      </c>
      <c r="F930" s="35" t="s">
        <v>12</v>
      </c>
      <c r="G930" s="35" t="s">
        <v>12</v>
      </c>
      <c r="H930" s="35" t="s">
        <v>12</v>
      </c>
      <c r="I930" s="35" t="s">
        <v>12</v>
      </c>
      <c r="J930" s="34">
        <f t="shared" si="465"/>
        <v>6.3224748856558</v>
      </c>
      <c r="K930" s="35">
        <f t="shared" si="466"/>
        <v>7.1083627222132737</v>
      </c>
      <c r="L930" s="35">
        <f t="shared" si="468"/>
        <v>8.4020535024130059</v>
      </c>
      <c r="M930" s="35">
        <f t="shared" si="468"/>
        <v>10.491443274627057</v>
      </c>
      <c r="N930" s="35">
        <f t="shared" si="468"/>
        <v>12.774835172970919</v>
      </c>
      <c r="O930" s="35">
        <f t="shared" si="468"/>
        <v>13.261905670020097</v>
      </c>
      <c r="P930" s="499">
        <f t="shared" si="468"/>
        <v>14.394908420186834</v>
      </c>
    </row>
    <row r="931" spans="2:16" x14ac:dyDescent="0.3">
      <c r="B931" s="31" t="s">
        <v>337</v>
      </c>
      <c r="C931" s="34" t="s">
        <v>12</v>
      </c>
      <c r="D931" s="35" t="s">
        <v>12</v>
      </c>
      <c r="E931" s="35" t="s">
        <v>12</v>
      </c>
      <c r="F931" s="35" t="s">
        <v>12</v>
      </c>
      <c r="G931" s="35" t="s">
        <v>12</v>
      </c>
      <c r="H931" s="35" t="s">
        <v>12</v>
      </c>
      <c r="I931" s="35" t="s">
        <v>12</v>
      </c>
      <c r="J931" s="34">
        <f t="shared" si="465"/>
        <v>3.8794018879224854</v>
      </c>
      <c r="K931" s="35">
        <f t="shared" si="466"/>
        <v>4.3985778418826023</v>
      </c>
      <c r="L931" s="35">
        <f t="shared" si="468"/>
        <v>4.6465469943072417</v>
      </c>
      <c r="M931" s="35">
        <f t="shared" si="468"/>
        <v>5.0457733071831008</v>
      </c>
      <c r="N931" s="35">
        <f t="shared" si="468"/>
        <v>5.7565809935734569</v>
      </c>
      <c r="O931" s="35">
        <f t="shared" si="468"/>
        <v>5.7287777915130356</v>
      </c>
      <c r="P931" s="499">
        <f t="shared" si="468"/>
        <v>5.6058974334002052</v>
      </c>
    </row>
    <row r="932" spans="2:16" x14ac:dyDescent="0.3">
      <c r="B932" s="31" t="s">
        <v>338</v>
      </c>
      <c r="C932" s="34" t="s">
        <v>10</v>
      </c>
      <c r="D932" s="35" t="s">
        <v>10</v>
      </c>
      <c r="E932" s="35" t="s">
        <v>10</v>
      </c>
      <c r="F932" s="35" t="s">
        <v>10</v>
      </c>
      <c r="G932" s="35" t="s">
        <v>10</v>
      </c>
      <c r="H932" s="35" t="s">
        <v>10</v>
      </c>
      <c r="I932" s="35" t="s">
        <v>10</v>
      </c>
      <c r="J932" s="34" t="str">
        <f t="shared" si="465"/>
        <v>nav</v>
      </c>
      <c r="K932" s="35">
        <f t="shared" si="466"/>
        <v>0.26010149538127469</v>
      </c>
      <c r="L932" s="35">
        <f t="shared" si="468"/>
        <v>0.29930486675259693</v>
      </c>
      <c r="M932" s="35">
        <f t="shared" si="468"/>
        <v>0.28308049058610796</v>
      </c>
      <c r="N932" s="35">
        <f t="shared" si="468"/>
        <v>0.29433493743598882</v>
      </c>
      <c r="O932" s="35">
        <f t="shared" si="468"/>
        <v>0.27753359452095228</v>
      </c>
      <c r="P932" s="499">
        <f t="shared" si="468"/>
        <v>0.25220297013214815</v>
      </c>
    </row>
    <row r="933" spans="2:16" x14ac:dyDescent="0.3">
      <c r="B933" s="31" t="s">
        <v>339</v>
      </c>
      <c r="C933" s="34" t="s">
        <v>10</v>
      </c>
      <c r="D933" s="35" t="s">
        <v>10</v>
      </c>
      <c r="E933" s="35" t="s">
        <v>10</v>
      </c>
      <c r="F933" s="35" t="s">
        <v>10</v>
      </c>
      <c r="G933" s="35" t="s">
        <v>10</v>
      </c>
      <c r="H933" s="35" t="s">
        <v>10</v>
      </c>
      <c r="I933" s="35" t="s">
        <v>10</v>
      </c>
      <c r="J933" s="34">
        <f t="shared" si="465"/>
        <v>3.3889433937309192</v>
      </c>
      <c r="K933" s="35">
        <f t="shared" si="466"/>
        <v>3.8892012820538668</v>
      </c>
      <c r="L933" s="35">
        <f t="shared" si="468"/>
        <v>4.3257200498060495</v>
      </c>
      <c r="M933" s="35">
        <f t="shared" si="468"/>
        <v>3.8936591950483574</v>
      </c>
      <c r="N933" s="35">
        <f t="shared" si="468"/>
        <v>3.2904452976026093</v>
      </c>
      <c r="O933" s="35">
        <f t="shared" si="468"/>
        <v>3.0195037128468494</v>
      </c>
      <c r="P933" s="499">
        <f t="shared" si="468"/>
        <v>1.8185758235928451</v>
      </c>
    </row>
    <row r="934" spans="2:16" x14ac:dyDescent="0.3">
      <c r="B934" s="33" t="s">
        <v>340</v>
      </c>
      <c r="C934" s="36" t="s">
        <v>12</v>
      </c>
      <c r="D934" s="37" t="s">
        <v>12</v>
      </c>
      <c r="E934" s="37" t="s">
        <v>12</v>
      </c>
      <c r="F934" s="37" t="s">
        <v>12</v>
      </c>
      <c r="G934" s="37" t="s">
        <v>12</v>
      </c>
      <c r="H934" s="37" t="s">
        <v>12</v>
      </c>
      <c r="I934" s="37" t="s">
        <v>12</v>
      </c>
      <c r="J934" s="36">
        <f t="shared" si="465"/>
        <v>1.5432352954474844</v>
      </c>
      <c r="K934" s="37">
        <f t="shared" si="466"/>
        <v>1.7483027468922103</v>
      </c>
      <c r="L934" s="37">
        <f t="shared" si="468"/>
        <v>2.1234907747762874</v>
      </c>
      <c r="M934" s="37">
        <f t="shared" si="468"/>
        <v>2.2057587599482025</v>
      </c>
      <c r="N934" s="37">
        <f t="shared" si="468"/>
        <v>2.0644968933550891</v>
      </c>
      <c r="O934" s="37">
        <f t="shared" si="468"/>
        <v>2.2299023356894727</v>
      </c>
      <c r="P934" s="500">
        <f t="shared" si="468"/>
        <v>2.3629488655100577</v>
      </c>
    </row>
    <row r="935" spans="2:16" x14ac:dyDescent="0.3">
      <c r="B935" s="3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</row>
    <row r="936" spans="2:16" x14ac:dyDescent="0.3">
      <c r="B936" s="722" t="s">
        <v>377</v>
      </c>
      <c r="C936" s="722"/>
      <c r="D936" s="722"/>
      <c r="E936" s="722"/>
      <c r="F936" s="722"/>
      <c r="G936" s="722"/>
      <c r="H936" s="722"/>
      <c r="I936" s="722"/>
      <c r="J936" s="722"/>
      <c r="K936" s="722"/>
      <c r="L936" s="722"/>
      <c r="M936" s="722"/>
      <c r="N936" s="722"/>
      <c r="O936" s="722"/>
      <c r="P936" s="722"/>
    </row>
    <row r="937" spans="2:16" x14ac:dyDescent="0.3">
      <c r="B937" s="733" t="s">
        <v>378</v>
      </c>
      <c r="C937" s="733"/>
      <c r="D937" s="733"/>
      <c r="E937" s="733"/>
      <c r="F937" s="733"/>
      <c r="G937" s="733"/>
      <c r="H937" s="733"/>
      <c r="I937" s="733"/>
      <c r="J937" s="733"/>
      <c r="K937" s="733"/>
      <c r="L937" s="733"/>
      <c r="M937" s="733"/>
      <c r="N937" s="733"/>
      <c r="O937" s="733"/>
      <c r="P937" s="733"/>
    </row>
    <row r="938" spans="2:16" x14ac:dyDescent="0.3">
      <c r="B938" s="738" t="s">
        <v>379</v>
      </c>
      <c r="C938" s="738"/>
      <c r="D938" s="738"/>
      <c r="E938" s="738"/>
      <c r="F938" s="738"/>
      <c r="G938" s="738"/>
      <c r="H938" s="738"/>
      <c r="I938" s="738"/>
      <c r="J938" s="738"/>
      <c r="K938" s="738"/>
      <c r="L938" s="738"/>
      <c r="M938" s="738"/>
      <c r="N938" s="738"/>
      <c r="O938" s="738"/>
      <c r="P938" s="738"/>
    </row>
    <row r="939" spans="2:16" x14ac:dyDescent="0.3">
      <c r="B939" s="3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</row>
    <row r="940" spans="2:16" x14ac:dyDescent="0.3">
      <c r="B940" s="17">
        <v>100</v>
      </c>
      <c r="C940" s="715" t="s">
        <v>22</v>
      </c>
      <c r="D940" s="716"/>
      <c r="E940" s="716"/>
      <c r="F940" s="716"/>
      <c r="G940" s="716"/>
      <c r="H940" s="716"/>
      <c r="I940" s="716"/>
      <c r="J940" s="715" t="s">
        <v>23</v>
      </c>
      <c r="K940" s="716"/>
      <c r="L940" s="716"/>
      <c r="M940" s="716"/>
      <c r="N940" s="716"/>
      <c r="O940" s="716"/>
      <c r="P940" s="716"/>
    </row>
    <row r="941" spans="2:16" x14ac:dyDescent="0.3">
      <c r="B941" s="3"/>
      <c r="C941" s="431">
        <v>2014</v>
      </c>
      <c r="D941" s="416">
        <v>2015</v>
      </c>
      <c r="E941" s="416">
        <v>2016</v>
      </c>
      <c r="F941" s="416">
        <v>2017</v>
      </c>
      <c r="G941" s="416">
        <v>2018</v>
      </c>
      <c r="H941" s="416">
        <v>2019</v>
      </c>
      <c r="I941" s="416">
        <v>2020</v>
      </c>
      <c r="J941" s="384">
        <v>2014</v>
      </c>
      <c r="K941" s="385">
        <v>2015</v>
      </c>
      <c r="L941" s="385">
        <v>2016</v>
      </c>
      <c r="M941" s="385">
        <v>2017</v>
      </c>
      <c r="N941" s="385">
        <v>2018</v>
      </c>
      <c r="O941" s="385">
        <v>2019</v>
      </c>
      <c r="P941" s="385">
        <v>2020</v>
      </c>
    </row>
    <row r="942" spans="2:16" x14ac:dyDescent="0.3">
      <c r="B942" s="32" t="s">
        <v>327</v>
      </c>
      <c r="C942" s="42">
        <v>-45.764422547465493</v>
      </c>
      <c r="D942" s="43">
        <f t="shared" ref="D942:I949" si="469">IF(ISNUMBER((D762/C762-1)*100-K29),(D762/C762-1)*100-K29,"nav")</f>
        <v>-41.720333705432623</v>
      </c>
      <c r="E942" s="43">
        <f t="shared" si="469"/>
        <v>-21.721234190393336</v>
      </c>
      <c r="F942" s="43">
        <f t="shared" si="469"/>
        <v>-15.326709323191112</v>
      </c>
      <c r="G942" s="43">
        <f t="shared" si="469"/>
        <v>-61.729662674674202</v>
      </c>
      <c r="H942" s="43">
        <f t="shared" si="469"/>
        <v>-50.812911721576562</v>
      </c>
      <c r="I942" s="43">
        <f t="shared" si="469"/>
        <v>-32.300023561487315</v>
      </c>
      <c r="J942" s="42">
        <v>-62.368575445985954</v>
      </c>
      <c r="K942" s="43">
        <f t="shared" ref="K942:P949" si="470">IF(ISNUMBER((K762/J762-1)*100-K29),(K762/J762-1)*100-K29,"nav")</f>
        <v>-34.116217401330942</v>
      </c>
      <c r="L942" s="43">
        <f t="shared" si="470"/>
        <v>-17.198916881030904</v>
      </c>
      <c r="M942" s="43">
        <f t="shared" si="470"/>
        <v>3.4617168428772374</v>
      </c>
      <c r="N942" s="43">
        <f t="shared" si="470"/>
        <v>-56.271743943518125</v>
      </c>
      <c r="O942" s="43">
        <f t="shared" si="470"/>
        <v>-47.523159219054968</v>
      </c>
      <c r="P942" s="498">
        <f t="shared" si="470"/>
        <v>-35.899327613197428</v>
      </c>
    </row>
    <row r="943" spans="2:16" s="301" customFormat="1" x14ac:dyDescent="0.3">
      <c r="B943" s="31" t="s">
        <v>640</v>
      </c>
      <c r="C943" s="34" t="s">
        <v>10</v>
      </c>
      <c r="D943" s="35">
        <f t="shared" si="469"/>
        <v>-96.846925024288822</v>
      </c>
      <c r="E943" s="35">
        <f t="shared" si="469"/>
        <v>-72.871518795762256</v>
      </c>
      <c r="F943" s="35">
        <f t="shared" si="469"/>
        <v>-60.164390340749563</v>
      </c>
      <c r="G943" s="35">
        <f t="shared" si="469"/>
        <v>-89.502319758976682</v>
      </c>
      <c r="H943" s="35">
        <f t="shared" si="469"/>
        <v>-111.87964737394141</v>
      </c>
      <c r="I943" s="35">
        <f t="shared" si="469"/>
        <v>-113.80702625076458</v>
      </c>
      <c r="J943" s="34" t="s">
        <v>10</v>
      </c>
      <c r="K943" s="35">
        <f t="shared" si="470"/>
        <v>885.84700408004653</v>
      </c>
      <c r="L943" s="35">
        <f t="shared" si="470"/>
        <v>-99.715972281754532</v>
      </c>
      <c r="M943" s="35">
        <f t="shared" si="470"/>
        <v>-95.682254593658669</v>
      </c>
      <c r="N943" s="35">
        <f t="shared" si="470"/>
        <v>-61.069967683241458</v>
      </c>
      <c r="O943" s="35">
        <f t="shared" si="470"/>
        <v>-104.69601027854327</v>
      </c>
      <c r="P943" s="499">
        <f t="shared" si="470"/>
        <v>-126.28750929671929</v>
      </c>
    </row>
    <row r="944" spans="2:16" x14ac:dyDescent="0.3">
      <c r="B944" s="31" t="s">
        <v>328</v>
      </c>
      <c r="C944" s="34" t="s">
        <v>12</v>
      </c>
      <c r="D944" s="35" t="str">
        <f t="shared" si="469"/>
        <v>nav</v>
      </c>
      <c r="E944" s="35" t="str">
        <f t="shared" si="469"/>
        <v>nav</v>
      </c>
      <c r="F944" s="35" t="str">
        <f t="shared" si="469"/>
        <v>nav</v>
      </c>
      <c r="G944" s="35" t="str">
        <f t="shared" si="469"/>
        <v>nav</v>
      </c>
      <c r="H944" s="35" t="str">
        <f t="shared" si="469"/>
        <v>nav</v>
      </c>
      <c r="I944" s="35" t="str">
        <f t="shared" si="469"/>
        <v>nav</v>
      </c>
      <c r="J944" s="34" t="s">
        <v>12</v>
      </c>
      <c r="K944" s="35" t="str">
        <f t="shared" si="470"/>
        <v>nav</v>
      </c>
      <c r="L944" s="35" t="str">
        <f t="shared" si="470"/>
        <v>nav</v>
      </c>
      <c r="M944" s="35" t="str">
        <f t="shared" si="470"/>
        <v>nav</v>
      </c>
      <c r="N944" s="35" t="str">
        <f t="shared" si="470"/>
        <v>nav</v>
      </c>
      <c r="O944" s="35" t="str">
        <f t="shared" si="470"/>
        <v>nav</v>
      </c>
      <c r="P944" s="499" t="str">
        <f t="shared" si="470"/>
        <v>nav</v>
      </c>
    </row>
    <row r="945" spans="2:17" x14ac:dyDescent="0.3">
      <c r="B945" s="31" t="s">
        <v>329</v>
      </c>
      <c r="C945" s="34">
        <v>-8.5316628770959824</v>
      </c>
      <c r="D945" s="35">
        <f t="shared" si="469"/>
        <v>-35.090698370696856</v>
      </c>
      <c r="E945" s="35">
        <f t="shared" si="469"/>
        <v>-10.855362982244902</v>
      </c>
      <c r="F945" s="35">
        <f t="shared" si="469"/>
        <v>16.694586006199426</v>
      </c>
      <c r="G945" s="35">
        <f t="shared" si="469"/>
        <v>-4.9029439507593882</v>
      </c>
      <c r="H945" s="35">
        <f t="shared" si="469"/>
        <v>4.74097724007511</v>
      </c>
      <c r="I945" s="35">
        <f t="shared" si="469"/>
        <v>-17.198473078623032</v>
      </c>
      <c r="J945" s="34">
        <v>-23.620401421483702</v>
      </c>
      <c r="K945" s="35">
        <f t="shared" si="470"/>
        <v>-50.14392031942544</v>
      </c>
      <c r="L945" s="35">
        <f t="shared" si="470"/>
        <v>38.499361550456435</v>
      </c>
      <c r="M945" s="35">
        <f t="shared" si="470"/>
        <v>17.843783763464302</v>
      </c>
      <c r="N945" s="35">
        <f t="shared" si="470"/>
        <v>-21.114511458051378</v>
      </c>
      <c r="O945" s="35">
        <f t="shared" si="470"/>
        <v>-34.012565682192616</v>
      </c>
      <c r="P945" s="499">
        <f t="shared" si="470"/>
        <v>-41.791814150412335</v>
      </c>
    </row>
    <row r="946" spans="2:17" x14ac:dyDescent="0.3">
      <c r="B946" s="31" t="s">
        <v>330</v>
      </c>
      <c r="C946" s="34">
        <v>5.1968284804077038</v>
      </c>
      <c r="D946" s="35">
        <f t="shared" si="469"/>
        <v>10.836841150287981</v>
      </c>
      <c r="E946" s="35">
        <f t="shared" si="469"/>
        <v>21.735314056821579</v>
      </c>
      <c r="F946" s="35">
        <f t="shared" si="469"/>
        <v>20.368470272685382</v>
      </c>
      <c r="G946" s="35">
        <f t="shared" si="469"/>
        <v>-9.4708570536079506</v>
      </c>
      <c r="H946" s="35">
        <f t="shared" si="469"/>
        <v>-4.1545064275391681</v>
      </c>
      <c r="I946" s="35">
        <f t="shared" si="469"/>
        <v>-0.3508729883770183</v>
      </c>
      <c r="J946" s="34" t="s">
        <v>12</v>
      </c>
      <c r="K946" s="35" t="str">
        <f t="shared" si="470"/>
        <v>nav</v>
      </c>
      <c r="L946" s="35" t="str">
        <f t="shared" si="470"/>
        <v>nav</v>
      </c>
      <c r="M946" s="35" t="str">
        <f t="shared" si="470"/>
        <v>nav</v>
      </c>
      <c r="N946" s="35" t="str">
        <f t="shared" si="470"/>
        <v>nav</v>
      </c>
      <c r="O946" s="35" t="str">
        <f t="shared" si="470"/>
        <v>nav</v>
      </c>
      <c r="P946" s="499" t="str">
        <f t="shared" si="470"/>
        <v>nav</v>
      </c>
    </row>
    <row r="947" spans="2:17" x14ac:dyDescent="0.3">
      <c r="B947" s="31" t="s">
        <v>331</v>
      </c>
      <c r="C947" s="34">
        <v>2.3410204223713738</v>
      </c>
      <c r="D947" s="35">
        <f t="shared" si="469"/>
        <v>-23.890451098875367</v>
      </c>
      <c r="E947" s="35">
        <f t="shared" si="469"/>
        <v>-13.238128033605419</v>
      </c>
      <c r="F947" s="35">
        <f t="shared" si="469"/>
        <v>9.0663176841897517</v>
      </c>
      <c r="G947" s="35">
        <f t="shared" si="469"/>
        <v>7.7445669168583589</v>
      </c>
      <c r="H947" s="35">
        <f t="shared" si="469"/>
        <v>-2.6751409885415187</v>
      </c>
      <c r="I947" s="35">
        <f t="shared" si="469"/>
        <v>1.6887827737986241</v>
      </c>
      <c r="J947" s="34">
        <v>18.739002025131242</v>
      </c>
      <c r="K947" s="35">
        <f t="shared" si="470"/>
        <v>-22.859300251003035</v>
      </c>
      <c r="L947" s="35">
        <f t="shared" si="470"/>
        <v>2.9877257586964063</v>
      </c>
      <c r="M947" s="35">
        <f t="shared" si="470"/>
        <v>15.922025713285162</v>
      </c>
      <c r="N947" s="35">
        <f t="shared" si="470"/>
        <v>16.228140160523136</v>
      </c>
      <c r="O947" s="35">
        <f t="shared" si="470"/>
        <v>-9.4257572054075975</v>
      </c>
      <c r="P947" s="499">
        <f t="shared" si="470"/>
        <v>-16.870406506709426</v>
      </c>
    </row>
    <row r="948" spans="2:17" x14ac:dyDescent="0.3">
      <c r="B948" s="31" t="s">
        <v>332</v>
      </c>
      <c r="C948" s="34">
        <v>3.1408902999071673</v>
      </c>
      <c r="D948" s="35">
        <f t="shared" si="469"/>
        <v>116.94998872151774</v>
      </c>
      <c r="E948" s="35">
        <f t="shared" si="469"/>
        <v>2.3941599437607377</v>
      </c>
      <c r="F948" s="35">
        <f t="shared" si="469"/>
        <v>14.670320750222551</v>
      </c>
      <c r="G948" s="35">
        <f t="shared" si="469"/>
        <v>0.85494266185948442</v>
      </c>
      <c r="H948" s="35">
        <f t="shared" si="469"/>
        <v>17.928281243675585</v>
      </c>
      <c r="I948" s="35">
        <f t="shared" si="469"/>
        <v>-7.9763407694965869</v>
      </c>
      <c r="J948" s="34">
        <v>39.994100131425199</v>
      </c>
      <c r="K948" s="35">
        <f t="shared" si="470"/>
        <v>67.967683874181617</v>
      </c>
      <c r="L948" s="35">
        <f t="shared" si="470"/>
        <v>26.619310405408552</v>
      </c>
      <c r="M948" s="35">
        <f t="shared" si="470"/>
        <v>16.522660083508473</v>
      </c>
      <c r="N948" s="35">
        <f t="shared" si="470"/>
        <v>21.571362360121274</v>
      </c>
      <c r="O948" s="35">
        <f t="shared" si="470"/>
        <v>-12.952072052384899</v>
      </c>
      <c r="P948" s="499">
        <f t="shared" si="470"/>
        <v>-4.9019026793037437</v>
      </c>
    </row>
    <row r="949" spans="2:17" x14ac:dyDescent="0.3">
      <c r="B949" s="31" t="s">
        <v>477</v>
      </c>
      <c r="C949" s="34" t="s">
        <v>10</v>
      </c>
      <c r="D949" s="35" t="str">
        <f t="shared" si="469"/>
        <v>nav</v>
      </c>
      <c r="E949" s="35">
        <f t="shared" si="469"/>
        <v>24.477225010182323</v>
      </c>
      <c r="F949" s="35">
        <f t="shared" si="469"/>
        <v>0.67250752561238825</v>
      </c>
      <c r="G949" s="35">
        <f t="shared" si="469"/>
        <v>6.2089473270630773</v>
      </c>
      <c r="H949" s="35">
        <f t="shared" si="469"/>
        <v>-5.1741379770814699</v>
      </c>
      <c r="I949" s="35">
        <f t="shared" si="469"/>
        <v>-23.256657083721375</v>
      </c>
      <c r="J949" s="34" t="s">
        <v>10</v>
      </c>
      <c r="K949" s="35" t="str">
        <f t="shared" si="470"/>
        <v>nav</v>
      </c>
      <c r="L949" s="35" t="str">
        <f t="shared" si="470"/>
        <v>nav</v>
      </c>
      <c r="M949" s="35" t="str">
        <f t="shared" si="470"/>
        <v>nav</v>
      </c>
      <c r="N949" s="35" t="str">
        <f t="shared" si="470"/>
        <v>nav</v>
      </c>
      <c r="O949" s="35" t="str">
        <f t="shared" si="470"/>
        <v>nav</v>
      </c>
      <c r="P949" s="499" t="str">
        <f t="shared" si="470"/>
        <v>nav</v>
      </c>
    </row>
    <row r="950" spans="2:17" s="301" customFormat="1" x14ac:dyDescent="0.3">
      <c r="B950" s="31" t="s">
        <v>727</v>
      </c>
      <c r="C950" s="34" t="str">
        <f>IF(ISNUMBER((C770/B770-1)*100-J37),(C770/B770-1)*100-J37,"nav")</f>
        <v>nav</v>
      </c>
      <c r="D950" s="35">
        <f>IF(ISNUMBER((D770/C770-1)*100-K38),(D770/C770-1)*100-K38,"nav")</f>
        <v>-4.2070560352333732</v>
      </c>
      <c r="E950" s="35">
        <f t="shared" ref="E950:I950" si="471">IF(ISNUMBER((E770/D770-1)*100-L38),(E770/D770-1)*100-L38,"nav")</f>
        <v>6.614265915960952</v>
      </c>
      <c r="F950" s="35">
        <f t="shared" si="471"/>
        <v>3.9760644636354421</v>
      </c>
      <c r="G950" s="35">
        <f t="shared" si="471"/>
        <v>2.799761477780716</v>
      </c>
      <c r="H950" s="35">
        <f t="shared" si="471"/>
        <v>1.1621621446827324</v>
      </c>
      <c r="I950" s="35">
        <f t="shared" si="471"/>
        <v>-8.7174222599071474</v>
      </c>
      <c r="J950" s="34" t="s">
        <v>10</v>
      </c>
      <c r="K950" s="35">
        <f t="shared" ref="K950:K951" si="472">IF(ISNUMBER((K770/J770-1)*100-K38),(K770/J770-1)*100-K38,"nav")</f>
        <v>15.173476401588943</v>
      </c>
      <c r="L950" s="35">
        <f t="shared" ref="L950" si="473">IF(ISNUMBER((L770/K770-1)*100-L38),(L770/K770-1)*100-L38,"nav")</f>
        <v>-12.779962531838748</v>
      </c>
      <c r="M950" s="35">
        <f t="shared" ref="M950" si="474">IF(ISNUMBER((M770/L770-1)*100-M38),(M770/L770-1)*100-M38,"nav")</f>
        <v>2.987847722180403</v>
      </c>
      <c r="N950" s="35">
        <f t="shared" ref="N950" si="475">IF(ISNUMBER((N770/M770-1)*100-N38),(N770/M770-1)*100-N38,"nav")</f>
        <v>7.916906542757296</v>
      </c>
      <c r="O950" s="35">
        <f t="shared" ref="O950" si="476">IF(ISNUMBER((O770/N770-1)*100-O38),(O770/N770-1)*100-O38,"nav")</f>
        <v>0.22629328680511265</v>
      </c>
      <c r="P950" s="35">
        <f t="shared" ref="P950" si="477">IF(ISNUMBER((P770/O770-1)*100-P38),(P770/O770-1)*100-P38,"nav")</f>
        <v>-7.234607365415469</v>
      </c>
      <c r="Q950" s="629"/>
    </row>
    <row r="951" spans="2:17" x14ac:dyDescent="0.3">
      <c r="B951" s="31" t="s">
        <v>333</v>
      </c>
      <c r="C951" s="34" t="s">
        <v>10</v>
      </c>
      <c r="D951" s="35" t="str">
        <f t="shared" ref="D951:I958" si="478">IF(ISNUMBER((D771/C771-1)*100-K39),(D771/C771-1)*100-K39,"nav")</f>
        <v>nav</v>
      </c>
      <c r="E951" s="35">
        <f t="shared" si="478"/>
        <v>71.36902955237673</v>
      </c>
      <c r="F951" s="35">
        <f t="shared" si="478"/>
        <v>3.3271070831449467</v>
      </c>
      <c r="G951" s="35">
        <f t="shared" si="478"/>
        <v>12.902389699416009</v>
      </c>
      <c r="H951" s="35">
        <f t="shared" si="478"/>
        <v>27.492066518353443</v>
      </c>
      <c r="I951" s="35">
        <f t="shared" si="478"/>
        <v>2.2817054049880312</v>
      </c>
      <c r="J951" s="34" t="s">
        <v>10</v>
      </c>
      <c r="K951" s="35" t="str">
        <f t="shared" si="472"/>
        <v>nav</v>
      </c>
      <c r="L951" s="35">
        <f t="shared" ref="L951:P951" si="479">IF(ISNUMBER((L771/K771-1)*100-L39),(L771/K771-1)*100-L39,"nav")</f>
        <v>13.88727126493311</v>
      </c>
      <c r="M951" s="35">
        <f t="shared" si="479"/>
        <v>-10.52383899197264</v>
      </c>
      <c r="N951" s="35">
        <f t="shared" si="479"/>
        <v>16.223229673839082</v>
      </c>
      <c r="O951" s="35">
        <f t="shared" si="479"/>
        <v>8.5062440794954224</v>
      </c>
      <c r="P951" s="499">
        <f t="shared" si="479"/>
        <v>-15.213641281749203</v>
      </c>
    </row>
    <row r="952" spans="2:17" x14ac:dyDescent="0.3">
      <c r="B952" s="31" t="s">
        <v>334</v>
      </c>
      <c r="C952" s="34">
        <v>76.625531894017215</v>
      </c>
      <c r="D952" s="35">
        <f t="shared" si="478"/>
        <v>-45.490499668384174</v>
      </c>
      <c r="E952" s="35">
        <f t="shared" si="478"/>
        <v>10.087373183647205</v>
      </c>
      <c r="F952" s="35">
        <f t="shared" si="478"/>
        <v>114.76856121493246</v>
      </c>
      <c r="G952" s="35">
        <f t="shared" si="478"/>
        <v>15.514577630064437</v>
      </c>
      <c r="H952" s="35">
        <f t="shared" si="478"/>
        <v>2.8381637877188757</v>
      </c>
      <c r="I952" s="35">
        <f t="shared" si="478"/>
        <v>-7.8414179985268104</v>
      </c>
      <c r="J952" s="34" t="s">
        <v>10</v>
      </c>
      <c r="K952" s="35" t="str">
        <f t="shared" ref="K952:P952" si="480">IF(ISNUMBER((K772/J772-1)*100-K40),(K772/J772-1)*100-K40,"nav")</f>
        <v>nav</v>
      </c>
      <c r="L952" s="35" t="str">
        <f t="shared" si="480"/>
        <v>nav</v>
      </c>
      <c r="M952" s="35" t="str">
        <f t="shared" si="480"/>
        <v>nav</v>
      </c>
      <c r="N952" s="35" t="str">
        <f t="shared" si="480"/>
        <v>nav</v>
      </c>
      <c r="O952" s="35" t="str">
        <f t="shared" si="480"/>
        <v>nav</v>
      </c>
      <c r="P952" s="499" t="str">
        <f t="shared" si="480"/>
        <v>nav</v>
      </c>
    </row>
    <row r="953" spans="2:17" x14ac:dyDescent="0.3">
      <c r="B953" s="31" t="s">
        <v>335</v>
      </c>
      <c r="C953" s="34" t="s">
        <v>12</v>
      </c>
      <c r="D953" s="35">
        <f t="shared" si="478"/>
        <v>-26.760043282659453</v>
      </c>
      <c r="E953" s="35">
        <f t="shared" si="478"/>
        <v>20.035547815133228</v>
      </c>
      <c r="F953" s="35">
        <f t="shared" si="478"/>
        <v>19.796631054353863</v>
      </c>
      <c r="G953" s="35">
        <f t="shared" si="478"/>
        <v>33.678461159518449</v>
      </c>
      <c r="H953" s="35">
        <f t="shared" si="478"/>
        <v>31.267410341991649</v>
      </c>
      <c r="I953" s="35">
        <f t="shared" si="478"/>
        <v>29.998750855992668</v>
      </c>
      <c r="J953" s="34" t="s">
        <v>12</v>
      </c>
      <c r="K953" s="35" t="s">
        <v>12</v>
      </c>
      <c r="L953" s="35" t="s">
        <v>12</v>
      </c>
      <c r="M953" s="35" t="s">
        <v>12</v>
      </c>
      <c r="N953" s="35" t="s">
        <v>12</v>
      </c>
      <c r="O953" s="35" t="s">
        <v>12</v>
      </c>
      <c r="P953" s="499" t="s">
        <v>12</v>
      </c>
    </row>
    <row r="954" spans="2:17" x14ac:dyDescent="0.3">
      <c r="B954" s="31" t="s">
        <v>336</v>
      </c>
      <c r="C954" s="34">
        <v>15.329152280571618</v>
      </c>
      <c r="D954" s="35">
        <f t="shared" si="478"/>
        <v>13.253501233399295</v>
      </c>
      <c r="E954" s="35">
        <f t="shared" si="478"/>
        <v>9.1952930289781598</v>
      </c>
      <c r="F954" s="35">
        <f t="shared" si="478"/>
        <v>12.691122901504453</v>
      </c>
      <c r="G954" s="35">
        <f t="shared" si="478"/>
        <v>16.494938048663048</v>
      </c>
      <c r="H954" s="35">
        <f t="shared" si="478"/>
        <v>10.35382942868252</v>
      </c>
      <c r="I954" s="35">
        <f t="shared" si="478"/>
        <v>8.5590039623203253</v>
      </c>
      <c r="J954" s="34">
        <v>4.6909030008062977</v>
      </c>
      <c r="K954" s="35">
        <f t="shared" ref="K954:P954" si="481">IF(ISNUMBER((K774/J774-1)*100-K42),(K774/J774-1)*100-K42,"nav")</f>
        <v>-17.616325892115931</v>
      </c>
      <c r="L954" s="35">
        <f t="shared" si="481"/>
        <v>-6.1416580042567768</v>
      </c>
      <c r="M954" s="35">
        <f t="shared" si="481"/>
        <v>2.5376683616467544</v>
      </c>
      <c r="N954" s="35">
        <f t="shared" si="481"/>
        <v>-2.2818903557499914</v>
      </c>
      <c r="O954" s="35">
        <f t="shared" si="481"/>
        <v>-29.590148769529407</v>
      </c>
      <c r="P954" s="499">
        <f t="shared" si="481"/>
        <v>-7.0117733220285325</v>
      </c>
    </row>
    <row r="955" spans="2:17" x14ac:dyDescent="0.3">
      <c r="B955" s="31" t="s">
        <v>337</v>
      </c>
      <c r="C955" s="34">
        <v>3.7776500960453125</v>
      </c>
      <c r="D955" s="35">
        <f t="shared" si="478"/>
        <v>-2.6239906277226854</v>
      </c>
      <c r="E955" s="35">
        <f t="shared" si="478"/>
        <v>10.144509698515215</v>
      </c>
      <c r="F955" s="35">
        <f t="shared" si="478"/>
        <v>1.2024159189655714</v>
      </c>
      <c r="G955" s="35">
        <f t="shared" si="478"/>
        <v>-19.071956431194259</v>
      </c>
      <c r="H955" s="35">
        <f t="shared" si="478"/>
        <v>6.3671724973959778</v>
      </c>
      <c r="I955" s="35">
        <f t="shared" si="478"/>
        <v>-3.0568210601450874</v>
      </c>
      <c r="J955" s="34" t="s">
        <v>10</v>
      </c>
      <c r="K955" s="35">
        <f t="shared" ref="K955:P955" si="482">IF(ISNUMBER((K775/J775-1)*100-K43),(K775/J775-1)*100-K43,"nav")</f>
        <v>-5.6398646911327699</v>
      </c>
      <c r="L955" s="35">
        <f t="shared" si="482"/>
        <v>-45.526962831584655</v>
      </c>
      <c r="M955" s="35">
        <f t="shared" si="482"/>
        <v>-32.609526341550932</v>
      </c>
      <c r="N955" s="35">
        <f t="shared" si="482"/>
        <v>25.550002586148612</v>
      </c>
      <c r="O955" s="35">
        <f t="shared" si="482"/>
        <v>1.2843110183468287</v>
      </c>
      <c r="P955" s="499">
        <f t="shared" si="482"/>
        <v>1.5710348299321941</v>
      </c>
    </row>
    <row r="956" spans="2:17" x14ac:dyDescent="0.3">
      <c r="B956" s="31" t="s">
        <v>338</v>
      </c>
      <c r="C956" s="34" t="s">
        <v>10</v>
      </c>
      <c r="D956" s="35">
        <f t="shared" si="478"/>
        <v>-33.767436115656793</v>
      </c>
      <c r="E956" s="35">
        <f t="shared" si="478"/>
        <v>-15.893589240985861</v>
      </c>
      <c r="F956" s="35">
        <f t="shared" si="478"/>
        <v>19.036763663125772</v>
      </c>
      <c r="G956" s="35">
        <f t="shared" si="478"/>
        <v>4.9447951221819544</v>
      </c>
      <c r="H956" s="35">
        <f t="shared" si="478"/>
        <v>6.8751090755925404</v>
      </c>
      <c r="I956" s="35">
        <f t="shared" si="478"/>
        <v>-8.8136035568257061</v>
      </c>
      <c r="J956" s="34" t="s">
        <v>10</v>
      </c>
      <c r="K956" s="35" t="str">
        <f t="shared" ref="K956:P956" si="483">IF(ISNUMBER((K776/J776-1)*100-K44),(K776/J776-1)*100-K44,"nav")</f>
        <v>nav</v>
      </c>
      <c r="L956" s="35" t="str">
        <f t="shared" si="483"/>
        <v>nav</v>
      </c>
      <c r="M956" s="35" t="str">
        <f t="shared" si="483"/>
        <v>nav</v>
      </c>
      <c r="N956" s="35" t="str">
        <f t="shared" si="483"/>
        <v>nav</v>
      </c>
      <c r="O956" s="35" t="str">
        <f t="shared" si="483"/>
        <v>nav</v>
      </c>
      <c r="P956" s="499" t="str">
        <f t="shared" si="483"/>
        <v>nav</v>
      </c>
    </row>
    <row r="957" spans="2:17" x14ac:dyDescent="0.3">
      <c r="B957" s="31" t="s">
        <v>339</v>
      </c>
      <c r="C957" s="34">
        <v>1.5576024456389148</v>
      </c>
      <c r="D957" s="35">
        <f t="shared" si="478"/>
        <v>-10.469158796935304</v>
      </c>
      <c r="E957" s="35">
        <f t="shared" si="478"/>
        <v>-2.1978677756135081</v>
      </c>
      <c r="F957" s="35">
        <f t="shared" si="478"/>
        <v>23.787626543395827</v>
      </c>
      <c r="G957" s="35">
        <f t="shared" si="478"/>
        <v>41.752614777602467</v>
      </c>
      <c r="H957" s="35">
        <f t="shared" si="478"/>
        <v>24.779917960448806</v>
      </c>
      <c r="I957" s="35">
        <f t="shared" si="478"/>
        <v>9.6020401122503358</v>
      </c>
      <c r="J957" s="34">
        <v>6.2349687481936442</v>
      </c>
      <c r="K957" s="35">
        <f t="shared" ref="K957:P957" si="484">IF(ISNUMBER((K777/J777-1)*100-K45),(K777/J777-1)*100-K45,"nav")</f>
        <v>-11.087171363335308</v>
      </c>
      <c r="L957" s="35">
        <f t="shared" si="484"/>
        <v>-12.23238686897739</v>
      </c>
      <c r="M957" s="35">
        <f t="shared" si="484"/>
        <v>1.4237900186748462</v>
      </c>
      <c r="N957" s="35">
        <f t="shared" si="484"/>
        <v>9.2674080642386976</v>
      </c>
      <c r="O957" s="35">
        <f t="shared" si="484"/>
        <v>16.75429530746797</v>
      </c>
      <c r="P957" s="499">
        <f t="shared" si="484"/>
        <v>-15.655480422021391</v>
      </c>
    </row>
    <row r="958" spans="2:17" x14ac:dyDescent="0.3">
      <c r="B958" s="33" t="s">
        <v>340</v>
      </c>
      <c r="C958" s="36">
        <v>9.5658827499345449</v>
      </c>
      <c r="D958" s="37">
        <f t="shared" si="478"/>
        <v>-4.9569502603386812</v>
      </c>
      <c r="E958" s="37">
        <f t="shared" si="478"/>
        <v>-15.895936037307829</v>
      </c>
      <c r="F958" s="37">
        <f t="shared" si="478"/>
        <v>-1.4360000287549557</v>
      </c>
      <c r="G958" s="37">
        <f t="shared" si="478"/>
        <v>13.180796245484899</v>
      </c>
      <c r="H958" s="37">
        <f t="shared" si="478"/>
        <v>-2.3869440152259003E-2</v>
      </c>
      <c r="I958" s="37">
        <f t="shared" si="478"/>
        <v>1.1367128821536543</v>
      </c>
      <c r="J958" s="36">
        <v>-8.5029071487747228</v>
      </c>
      <c r="K958" s="37">
        <f t="shared" ref="K958:P958" si="485">IF(ISNUMBER((K778/J778-1)*100-K46),(K778/J778-1)*100-K46,"nav")</f>
        <v>14.793818367356778</v>
      </c>
      <c r="L958" s="37">
        <f t="shared" si="485"/>
        <v>-19.616585481022291</v>
      </c>
      <c r="M958" s="37">
        <f t="shared" si="485"/>
        <v>8.7503137625038505</v>
      </c>
      <c r="N958" s="37">
        <f t="shared" si="485"/>
        <v>51.831455843581423</v>
      </c>
      <c r="O958" s="37">
        <f t="shared" si="485"/>
        <v>-19.649076441628321</v>
      </c>
      <c r="P958" s="500">
        <f t="shared" si="485"/>
        <v>155.11023256142838</v>
      </c>
    </row>
    <row r="959" spans="2:17" x14ac:dyDescent="0.3">
      <c r="B959" s="3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</row>
    <row r="960" spans="2:17" x14ac:dyDescent="0.3">
      <c r="B960" s="722" t="s">
        <v>380</v>
      </c>
      <c r="C960" s="722"/>
      <c r="D960" s="722"/>
      <c r="E960" s="722"/>
      <c r="F960" s="722"/>
      <c r="G960" s="722"/>
      <c r="H960" s="722"/>
      <c r="I960" s="722"/>
      <c r="J960" s="722"/>
      <c r="K960" s="722"/>
      <c r="L960" s="722"/>
      <c r="M960" s="722"/>
      <c r="N960" s="722"/>
      <c r="O960" s="722"/>
      <c r="P960" s="722"/>
    </row>
    <row r="961" spans="2:17" x14ac:dyDescent="0.3">
      <c r="B961" s="12"/>
      <c r="C961" s="13"/>
      <c r="D961" s="13"/>
      <c r="E961" s="13"/>
      <c r="F961" s="13"/>
      <c r="G961" s="13"/>
      <c r="H961" s="13"/>
      <c r="I961" s="13"/>
      <c r="J961" s="14"/>
      <c r="K961" s="14"/>
      <c r="L961" s="14"/>
      <c r="M961" s="14"/>
      <c r="N961" s="14"/>
      <c r="O961" s="14"/>
      <c r="P961" s="14"/>
    </row>
    <row r="962" spans="2:17" x14ac:dyDescent="0.3">
      <c r="B962" s="7"/>
      <c r="C962" s="715" t="s">
        <v>25</v>
      </c>
      <c r="D962" s="716"/>
      <c r="E962" s="716"/>
      <c r="F962" s="716"/>
      <c r="G962" s="716"/>
      <c r="H962" s="716"/>
      <c r="I962" s="716"/>
      <c r="J962" s="715" t="s">
        <v>24</v>
      </c>
      <c r="K962" s="716"/>
      <c r="L962" s="716"/>
      <c r="M962" s="716"/>
      <c r="N962" s="716"/>
      <c r="O962" s="716"/>
      <c r="P962" s="716"/>
    </row>
    <row r="963" spans="2:17" x14ac:dyDescent="0.3">
      <c r="B963" s="3"/>
      <c r="C963" s="431">
        <v>2014</v>
      </c>
      <c r="D963" s="416">
        <v>2015</v>
      </c>
      <c r="E963" s="416">
        <v>2016</v>
      </c>
      <c r="F963" s="416">
        <v>2017</v>
      </c>
      <c r="G963" s="416">
        <v>2018</v>
      </c>
      <c r="H963" s="416">
        <v>2019</v>
      </c>
      <c r="I963" s="416">
        <v>2020</v>
      </c>
      <c r="J963" s="384">
        <v>2014</v>
      </c>
      <c r="K963" s="385">
        <v>2015</v>
      </c>
      <c r="L963" s="385">
        <v>2016</v>
      </c>
      <c r="M963" s="385">
        <v>2017</v>
      </c>
      <c r="N963" s="385">
        <v>2018</v>
      </c>
      <c r="O963" s="385">
        <v>2019</v>
      </c>
      <c r="P963" s="385">
        <v>2020</v>
      </c>
    </row>
    <row r="964" spans="2:17" x14ac:dyDescent="0.3">
      <c r="B964" s="32" t="s">
        <v>327</v>
      </c>
      <c r="C964" s="42">
        <v>-55.981208779171297</v>
      </c>
      <c r="D964" s="43">
        <f t="shared" ref="D964:I971" si="486">IF(ISNUMBER((D784/C784-1)*100-K29),(D784/C784-1)*100-K29,"nav")</f>
        <v>-50.389745757430617</v>
      </c>
      <c r="E964" s="43">
        <f t="shared" si="486"/>
        <v>-41.410286743891255</v>
      </c>
      <c r="F964" s="43">
        <f t="shared" si="486"/>
        <v>-24.065753184125938</v>
      </c>
      <c r="G964" s="43">
        <f t="shared" si="486"/>
        <v>-71.980340021293117</v>
      </c>
      <c r="H964" s="43">
        <f t="shared" si="486"/>
        <v>-67.499360391365286</v>
      </c>
      <c r="I964" s="43">
        <f t="shared" si="486"/>
        <v>-83.7963007698512</v>
      </c>
      <c r="J964" s="42" t="s">
        <v>12</v>
      </c>
      <c r="K964" s="43" t="str">
        <f t="shared" ref="K964:P971" si="487">IF(ISNUMBER((K784/J784-1)*100-K29),(K784/J784-1)*100-K29,"nav")</f>
        <v>nav</v>
      </c>
      <c r="L964" s="43" t="str">
        <f t="shared" si="487"/>
        <v>nav</v>
      </c>
      <c r="M964" s="43">
        <f t="shared" si="487"/>
        <v>580.672505217712</v>
      </c>
      <c r="N964" s="43">
        <f t="shared" si="487"/>
        <v>-20.54929457847847</v>
      </c>
      <c r="O964" s="43">
        <f t="shared" si="487"/>
        <v>106.95524594461968</v>
      </c>
      <c r="P964" s="498">
        <f t="shared" si="487"/>
        <v>126.61528086198589</v>
      </c>
    </row>
    <row r="965" spans="2:17" s="301" customFormat="1" x14ac:dyDescent="0.3">
      <c r="B965" s="31" t="s">
        <v>640</v>
      </c>
      <c r="C965" s="34" t="s">
        <v>10</v>
      </c>
      <c r="D965" s="35">
        <f t="shared" si="486"/>
        <v>-101.63869678301508</v>
      </c>
      <c r="E965" s="35">
        <f t="shared" si="486"/>
        <v>-105.83221652200567</v>
      </c>
      <c r="F965" s="35">
        <f t="shared" si="486"/>
        <v>-84.288578580419298</v>
      </c>
      <c r="G965" s="35">
        <f t="shared" si="486"/>
        <v>-65.566301305406768</v>
      </c>
      <c r="H965" s="35">
        <f t="shared" si="486"/>
        <v>-111.56969123561849</v>
      </c>
      <c r="I965" s="35">
        <f t="shared" si="486"/>
        <v>-136.07595757698527</v>
      </c>
      <c r="J965" s="34" t="s">
        <v>10</v>
      </c>
      <c r="K965" s="35" t="str">
        <f t="shared" si="487"/>
        <v>nav</v>
      </c>
      <c r="L965" s="35" t="str">
        <f t="shared" si="487"/>
        <v>nav</v>
      </c>
      <c r="M965" s="35" t="str">
        <f t="shared" si="487"/>
        <v>nav</v>
      </c>
      <c r="N965" s="35" t="str">
        <f t="shared" si="487"/>
        <v>nav</v>
      </c>
      <c r="O965" s="35" t="str">
        <f t="shared" si="487"/>
        <v>nav</v>
      </c>
      <c r="P965" s="499" t="str">
        <f t="shared" si="487"/>
        <v>nav</v>
      </c>
    </row>
    <row r="966" spans="2:17" x14ac:dyDescent="0.3">
      <c r="B966" s="31" t="s">
        <v>328</v>
      </c>
      <c r="C966" s="34">
        <v>13.185711454959488</v>
      </c>
      <c r="D966" s="35">
        <f t="shared" si="486"/>
        <v>-9.7661917076937321</v>
      </c>
      <c r="E966" s="35">
        <f t="shared" si="486"/>
        <v>-8.5156377803065446</v>
      </c>
      <c r="F966" s="35">
        <f t="shared" si="486"/>
        <v>4.0749901991736088</v>
      </c>
      <c r="G966" s="35">
        <f t="shared" si="486"/>
        <v>-14.402511260097109</v>
      </c>
      <c r="H966" s="35">
        <f t="shared" si="486"/>
        <v>3.0612004381202818</v>
      </c>
      <c r="I966" s="35">
        <f t="shared" si="486"/>
        <v>-38.712944650844754</v>
      </c>
      <c r="J966" s="34" t="s">
        <v>110</v>
      </c>
      <c r="K966" s="35">
        <f t="shared" si="487"/>
        <v>781.88473359358579</v>
      </c>
      <c r="L966" s="35">
        <f t="shared" si="487"/>
        <v>142.2523126607496</v>
      </c>
      <c r="M966" s="35">
        <f t="shared" si="487"/>
        <v>44.885156513949596</v>
      </c>
      <c r="N966" s="35">
        <f t="shared" si="487"/>
        <v>31.042337584646592</v>
      </c>
      <c r="O966" s="35">
        <f t="shared" si="487"/>
        <v>17.67829934905707</v>
      </c>
      <c r="P966" s="499">
        <f t="shared" si="487"/>
        <v>50.036137834415456</v>
      </c>
    </row>
    <row r="967" spans="2:17" x14ac:dyDescent="0.3">
      <c r="B967" s="31" t="s">
        <v>329</v>
      </c>
      <c r="C967" s="34">
        <v>-18.295722090354193</v>
      </c>
      <c r="D967" s="35">
        <f t="shared" si="486"/>
        <v>-45.734423809697624</v>
      </c>
      <c r="E967" s="35">
        <f t="shared" si="486"/>
        <v>-25.009394818397983</v>
      </c>
      <c r="F967" s="35">
        <f t="shared" si="486"/>
        <v>-8.7502817036998053</v>
      </c>
      <c r="G967" s="35">
        <f t="shared" si="486"/>
        <v>-26.363065381960752</v>
      </c>
      <c r="H967" s="35">
        <f t="shared" si="486"/>
        <v>-20.067339510242739</v>
      </c>
      <c r="I967" s="35">
        <f t="shared" si="486"/>
        <v>-49.082538648811536</v>
      </c>
      <c r="J967" s="34">
        <v>-57.294069944635922</v>
      </c>
      <c r="K967" s="35">
        <f t="shared" si="487"/>
        <v>-59.171245190817842</v>
      </c>
      <c r="L967" s="35">
        <f t="shared" si="487"/>
        <v>-11.679986175857376</v>
      </c>
      <c r="M967" s="35">
        <f t="shared" si="487"/>
        <v>195.03377753609897</v>
      </c>
      <c r="N967" s="35">
        <f t="shared" si="487"/>
        <v>148.39676323714366</v>
      </c>
      <c r="O967" s="35">
        <f t="shared" si="487"/>
        <v>184.05460747856341</v>
      </c>
      <c r="P967" s="499">
        <f t="shared" si="487"/>
        <v>23.240351965699926</v>
      </c>
    </row>
    <row r="968" spans="2:17" x14ac:dyDescent="0.3">
      <c r="B968" s="31" t="s">
        <v>330</v>
      </c>
      <c r="C968" s="34">
        <v>-23.594496236652109</v>
      </c>
      <c r="D968" s="35">
        <f t="shared" si="486"/>
        <v>5.6926692073365333</v>
      </c>
      <c r="E968" s="35">
        <f t="shared" si="486"/>
        <v>-22.628400748456862</v>
      </c>
      <c r="F968" s="35">
        <f t="shared" si="486"/>
        <v>-5.2377890999588317</v>
      </c>
      <c r="G968" s="35">
        <f t="shared" si="486"/>
        <v>5.6541423529112942</v>
      </c>
      <c r="H968" s="35">
        <f t="shared" si="486"/>
        <v>-19.055613363292164</v>
      </c>
      <c r="I968" s="35">
        <f t="shared" si="486"/>
        <v>-59.869230891291082</v>
      </c>
      <c r="J968" s="34" t="s">
        <v>12</v>
      </c>
      <c r="K968" s="35" t="str">
        <f t="shared" si="487"/>
        <v>nav</v>
      </c>
      <c r="L968" s="35" t="str">
        <f t="shared" si="487"/>
        <v>nav</v>
      </c>
      <c r="M968" s="35" t="str">
        <f t="shared" si="487"/>
        <v>nav</v>
      </c>
      <c r="N968" s="35" t="str">
        <f t="shared" si="487"/>
        <v>nav</v>
      </c>
      <c r="O968" s="35" t="str">
        <f t="shared" si="487"/>
        <v>nav</v>
      </c>
      <c r="P968" s="499" t="str">
        <f t="shared" si="487"/>
        <v>nav</v>
      </c>
    </row>
    <row r="969" spans="2:17" x14ac:dyDescent="0.3">
      <c r="B969" s="31" t="s">
        <v>331</v>
      </c>
      <c r="C969" s="34">
        <v>-11.412763895960882</v>
      </c>
      <c r="D969" s="35">
        <f t="shared" si="486"/>
        <v>-34.045849332408181</v>
      </c>
      <c r="E969" s="35">
        <f t="shared" si="486"/>
        <v>-23.049588828234207</v>
      </c>
      <c r="F969" s="35">
        <f t="shared" si="486"/>
        <v>-23.658009635640475</v>
      </c>
      <c r="G969" s="35">
        <f t="shared" si="486"/>
        <v>-13.06112406946523</v>
      </c>
      <c r="H969" s="35">
        <f t="shared" si="486"/>
        <v>-14.973484350536886</v>
      </c>
      <c r="I969" s="35">
        <f t="shared" si="486"/>
        <v>-41.4338241141227</v>
      </c>
      <c r="J969" s="34" t="s">
        <v>12</v>
      </c>
      <c r="K969" s="35" t="str">
        <f t="shared" si="487"/>
        <v>nav</v>
      </c>
      <c r="L969" s="35" t="str">
        <f t="shared" si="487"/>
        <v>nav</v>
      </c>
      <c r="M969" s="35" t="str">
        <f t="shared" si="487"/>
        <v>nav</v>
      </c>
      <c r="N969" s="35" t="str">
        <f t="shared" si="487"/>
        <v>nav</v>
      </c>
      <c r="O969" s="35" t="str">
        <f t="shared" si="487"/>
        <v>nav</v>
      </c>
      <c r="P969" s="499" t="str">
        <f t="shared" si="487"/>
        <v>nav</v>
      </c>
    </row>
    <row r="970" spans="2:17" x14ac:dyDescent="0.3">
      <c r="B970" s="31" t="s">
        <v>332</v>
      </c>
      <c r="C970" s="34">
        <v>-26.927408618990125</v>
      </c>
      <c r="D970" s="35">
        <f t="shared" si="486"/>
        <v>-5.3020077112304307</v>
      </c>
      <c r="E970" s="35">
        <f t="shared" si="486"/>
        <v>-9.7601462856246979</v>
      </c>
      <c r="F970" s="35">
        <f t="shared" si="486"/>
        <v>-5.0551426432865396</v>
      </c>
      <c r="G970" s="35">
        <f t="shared" si="486"/>
        <v>-32.214687625969717</v>
      </c>
      <c r="H970" s="35">
        <f t="shared" si="486"/>
        <v>-22.187737128616689</v>
      </c>
      <c r="I970" s="35">
        <f t="shared" si="486"/>
        <v>-12.537145121712284</v>
      </c>
      <c r="J970" s="34" t="s">
        <v>12</v>
      </c>
      <c r="K970" s="35" t="str">
        <f t="shared" si="487"/>
        <v>nav</v>
      </c>
      <c r="L970" s="35" t="str">
        <f t="shared" si="487"/>
        <v>nav</v>
      </c>
      <c r="M970" s="35" t="str">
        <f t="shared" si="487"/>
        <v>nav</v>
      </c>
      <c r="N970" s="35" t="str">
        <f t="shared" si="487"/>
        <v>nav</v>
      </c>
      <c r="O970" s="35" t="str">
        <f t="shared" si="487"/>
        <v>nav</v>
      </c>
      <c r="P970" s="499" t="str">
        <f t="shared" si="487"/>
        <v>nav</v>
      </c>
    </row>
    <row r="971" spans="2:17" x14ac:dyDescent="0.3">
      <c r="B971" s="31" t="s">
        <v>477</v>
      </c>
      <c r="C971" s="34" t="s">
        <v>10</v>
      </c>
      <c r="D971" s="35" t="str">
        <f t="shared" si="486"/>
        <v>nav</v>
      </c>
      <c r="E971" s="35">
        <f t="shared" si="486"/>
        <v>-24.907826042498215</v>
      </c>
      <c r="F971" s="35">
        <f t="shared" si="486"/>
        <v>-19.453380456917181</v>
      </c>
      <c r="G971" s="35">
        <f t="shared" si="486"/>
        <v>-6.2944239957382937</v>
      </c>
      <c r="H971" s="35">
        <f t="shared" si="486"/>
        <v>-32.503760373246166</v>
      </c>
      <c r="I971" s="35">
        <f t="shared" si="486"/>
        <v>-66.963990126422203</v>
      </c>
      <c r="J971" s="34" t="s">
        <v>10</v>
      </c>
      <c r="K971" s="35" t="str">
        <f t="shared" si="487"/>
        <v>nav</v>
      </c>
      <c r="L971" s="35">
        <f t="shared" si="487"/>
        <v>0.55065756714800518</v>
      </c>
      <c r="M971" s="35">
        <f t="shared" si="487"/>
        <v>-8.5431093244778467</v>
      </c>
      <c r="N971" s="35">
        <f t="shared" si="487"/>
        <v>0.2892958319638006</v>
      </c>
      <c r="O971" s="35" t="str">
        <f t="shared" si="487"/>
        <v>nav</v>
      </c>
      <c r="P971" s="499" t="str">
        <f t="shared" si="487"/>
        <v>nav</v>
      </c>
    </row>
    <row r="972" spans="2:17" s="301" customFormat="1" x14ac:dyDescent="0.3">
      <c r="B972" s="31" t="s">
        <v>727</v>
      </c>
      <c r="C972" s="34" t="str">
        <f>IF(ISNUMBER((C792/B792-1)*100-J37),(C792/B792-1)*100-J37,"nav")</f>
        <v>nav</v>
      </c>
      <c r="D972" s="35" t="str">
        <f>IF(ISNUMBER((D792/C792-1)*100-K38),(D792/C792-1)*100-K38,"nav")</f>
        <v>nav</v>
      </c>
      <c r="E972" s="35" t="str">
        <f t="shared" ref="E972:I972" si="488">IF(ISNUMBER((E792/D792-1)*100-L38),(E792/D792-1)*100-L38,"nav")</f>
        <v>nav</v>
      </c>
      <c r="F972" s="35" t="str">
        <f t="shared" si="488"/>
        <v>nav</v>
      </c>
      <c r="G972" s="35" t="str">
        <f t="shared" si="488"/>
        <v>nav</v>
      </c>
      <c r="H972" s="35" t="str">
        <f t="shared" si="488"/>
        <v>nav</v>
      </c>
      <c r="I972" s="35" t="str">
        <f t="shared" si="488"/>
        <v>nav</v>
      </c>
      <c r="J972" s="34" t="s">
        <v>10</v>
      </c>
      <c r="K972" s="35" t="str">
        <f t="shared" ref="K972" si="489">IF(ISNUMBER((K792/J792-1)*100-K38),(K792/J792-1)*100-K38,"nav")</f>
        <v>nav</v>
      </c>
      <c r="L972" s="35" t="str">
        <f t="shared" ref="L972" si="490">IF(ISNUMBER((L792/K792-1)*100-L38),(L792/K792-1)*100-L38,"nav")</f>
        <v>nav</v>
      </c>
      <c r="M972" s="35" t="str">
        <f t="shared" ref="M972" si="491">IF(ISNUMBER((M792/L792-1)*100-M38),(M792/L792-1)*100-M38,"nav")</f>
        <v>nav</v>
      </c>
      <c r="N972" s="35" t="str">
        <f t="shared" ref="N972" si="492">IF(ISNUMBER((N792/M792-1)*100-N38),(N792/M792-1)*100-N38,"nav")</f>
        <v>nav</v>
      </c>
      <c r="O972" s="35" t="str">
        <f t="shared" ref="O972" si="493">IF(ISNUMBER((O792/N792-1)*100-O38),(O792/N792-1)*100-O38,"nav")</f>
        <v>nav</v>
      </c>
      <c r="P972" s="35" t="str">
        <f t="shared" ref="P972" si="494">IF(ISNUMBER((P792/O792-1)*100-P38),(P792/O792-1)*100-P38,"nav")</f>
        <v>nav</v>
      </c>
      <c r="Q972" s="629"/>
    </row>
    <row r="973" spans="2:17" x14ac:dyDescent="0.3">
      <c r="B973" s="31" t="s">
        <v>333</v>
      </c>
      <c r="C973" s="34" t="s">
        <v>10</v>
      </c>
      <c r="D973" s="35" t="str">
        <f t="shared" ref="D973:I980" si="495">IF(ISNUMBER((D793/C793-1)*100-K39),(D793/C793-1)*100-K39,"nav")</f>
        <v>nav</v>
      </c>
      <c r="E973" s="35">
        <f t="shared" si="495"/>
        <v>-1.8626689186493022</v>
      </c>
      <c r="F973" s="35">
        <f t="shared" si="495"/>
        <v>-1.8490714255585303</v>
      </c>
      <c r="G973" s="35">
        <f t="shared" si="495"/>
        <v>-3.6213189335337548</v>
      </c>
      <c r="H973" s="35">
        <f t="shared" si="495"/>
        <v>-0.12561220202653228</v>
      </c>
      <c r="I973" s="35">
        <f t="shared" si="495"/>
        <v>-24.27632408900995</v>
      </c>
      <c r="J973" s="34" t="s">
        <v>10</v>
      </c>
      <c r="K973" s="35" t="str">
        <f t="shared" ref="K973:P973" si="496">IF(ISNUMBER((K793/J793-1)*100-K39),(K793/J793-1)*100-K39,"nav")</f>
        <v>nav</v>
      </c>
      <c r="L973" s="35" t="str">
        <f t="shared" si="496"/>
        <v>nav</v>
      </c>
      <c r="M973" s="35" t="str">
        <f t="shared" si="496"/>
        <v>nav</v>
      </c>
      <c r="N973" s="35" t="str">
        <f t="shared" si="496"/>
        <v>nav</v>
      </c>
      <c r="O973" s="35" t="str">
        <f t="shared" si="496"/>
        <v>nav</v>
      </c>
      <c r="P973" s="499" t="str">
        <f t="shared" si="496"/>
        <v>nav</v>
      </c>
    </row>
    <row r="974" spans="2:17" x14ac:dyDescent="0.3">
      <c r="B974" s="31" t="s">
        <v>334</v>
      </c>
      <c r="C974" s="34">
        <v>6.2302538783113057</v>
      </c>
      <c r="D974" s="35">
        <f t="shared" si="495"/>
        <v>-6.5748557899297211</v>
      </c>
      <c r="E974" s="35">
        <f t="shared" si="495"/>
        <v>-29.345838564688144</v>
      </c>
      <c r="F974" s="35">
        <f t="shared" si="495"/>
        <v>-23.181925910238974</v>
      </c>
      <c r="G974" s="35">
        <f t="shared" si="495"/>
        <v>-4.6715601300310405</v>
      </c>
      <c r="H974" s="35">
        <f t="shared" si="495"/>
        <v>-8.5865897223460799</v>
      </c>
      <c r="I974" s="35">
        <f t="shared" si="495"/>
        <v>-21.996723699117247</v>
      </c>
      <c r="J974" s="34" t="s">
        <v>10</v>
      </c>
      <c r="K974" s="35" t="str">
        <f t="shared" ref="K974:P974" si="497">IF(ISNUMBER((K794/J794-1)*100-K40),(K794/J794-1)*100-K40,"nav")</f>
        <v>nav</v>
      </c>
      <c r="L974" s="35" t="str">
        <f t="shared" si="497"/>
        <v>nav</v>
      </c>
      <c r="M974" s="35" t="str">
        <f t="shared" si="497"/>
        <v>nav</v>
      </c>
      <c r="N974" s="35" t="str">
        <f t="shared" si="497"/>
        <v>nav</v>
      </c>
      <c r="O974" s="35" t="str">
        <f t="shared" si="497"/>
        <v>nav</v>
      </c>
      <c r="P974" s="499" t="str">
        <f t="shared" si="497"/>
        <v>nav</v>
      </c>
    </row>
    <row r="975" spans="2:17" x14ac:dyDescent="0.3">
      <c r="B975" s="31" t="s">
        <v>335</v>
      </c>
      <c r="C975" s="34" t="s">
        <v>12</v>
      </c>
      <c r="D975" s="35">
        <f t="shared" si="495"/>
        <v>-8.9447108077653219</v>
      </c>
      <c r="E975" s="35">
        <f t="shared" si="495"/>
        <v>-8.4372809504644533</v>
      </c>
      <c r="F975" s="35">
        <f t="shared" si="495"/>
        <v>-4.8772644675614814</v>
      </c>
      <c r="G975" s="35">
        <f t="shared" si="495"/>
        <v>-7.498336745177113</v>
      </c>
      <c r="H975" s="35">
        <f t="shared" si="495"/>
        <v>-8.6389419519274639</v>
      </c>
      <c r="I975" s="35">
        <f t="shared" si="495"/>
        <v>-46.921622233219267</v>
      </c>
      <c r="J975" s="34" t="s">
        <v>10</v>
      </c>
      <c r="K975" s="35" t="str">
        <f t="shared" ref="K975:P975" si="498">IF(ISNUMBER((K795/J795-1)*100-K41),(K795/J795-1)*100-K41,"nav")</f>
        <v>nav</v>
      </c>
      <c r="L975" s="35" t="str">
        <f t="shared" si="498"/>
        <v>nav</v>
      </c>
      <c r="M975" s="35" t="str">
        <f t="shared" si="498"/>
        <v>nav</v>
      </c>
      <c r="N975" s="35" t="str">
        <f t="shared" si="498"/>
        <v>nav</v>
      </c>
      <c r="O975" s="35" t="str">
        <f t="shared" si="498"/>
        <v>nav</v>
      </c>
      <c r="P975" s="499" t="str">
        <f t="shared" si="498"/>
        <v>nav</v>
      </c>
    </row>
    <row r="976" spans="2:17" x14ac:dyDescent="0.3">
      <c r="B976" s="31" t="s">
        <v>336</v>
      </c>
      <c r="C976" s="34">
        <v>-25.663129567874392</v>
      </c>
      <c r="D976" s="35">
        <f t="shared" si="495"/>
        <v>-19.006631338511433</v>
      </c>
      <c r="E976" s="35">
        <f t="shared" si="495"/>
        <v>-13.257736462823807</v>
      </c>
      <c r="F976" s="35">
        <f t="shared" si="495"/>
        <v>-9.0354122078362202</v>
      </c>
      <c r="G976" s="35">
        <f t="shared" si="495"/>
        <v>-4.3866285989749487</v>
      </c>
      <c r="H976" s="35">
        <f t="shared" si="495"/>
        <v>-10.499973113361044</v>
      </c>
      <c r="I976" s="35">
        <f t="shared" si="495"/>
        <v>-36.47996013716422</v>
      </c>
      <c r="J976" s="34" t="s">
        <v>12</v>
      </c>
      <c r="K976" s="35" t="str">
        <f t="shared" ref="K976:P976" si="499">IF(ISNUMBER((K796/J796-1)*100-K42),(K796/J796-1)*100-K42,"nav")</f>
        <v>nav</v>
      </c>
      <c r="L976" s="35" t="str">
        <f t="shared" si="499"/>
        <v>nav</v>
      </c>
      <c r="M976" s="35" t="str">
        <f t="shared" si="499"/>
        <v>nav</v>
      </c>
      <c r="N976" s="35" t="str">
        <f t="shared" si="499"/>
        <v>nav</v>
      </c>
      <c r="O976" s="35" t="str">
        <f t="shared" si="499"/>
        <v>nav</v>
      </c>
      <c r="P976" s="499" t="str">
        <f t="shared" si="499"/>
        <v>nav</v>
      </c>
    </row>
    <row r="977" spans="2:16" x14ac:dyDescent="0.3">
      <c r="B977" s="31" t="s">
        <v>337</v>
      </c>
      <c r="C977" s="34">
        <v>-4.464742388224427</v>
      </c>
      <c r="D977" s="35">
        <f t="shared" si="495"/>
        <v>-3.055483563736674</v>
      </c>
      <c r="E977" s="35">
        <f t="shared" si="495"/>
        <v>-3.8300783302255836</v>
      </c>
      <c r="F977" s="35">
        <f t="shared" si="495"/>
        <v>-6.7273220269547735</v>
      </c>
      <c r="G977" s="35">
        <f t="shared" si="495"/>
        <v>-1.6189555097387398</v>
      </c>
      <c r="H977" s="35">
        <f t="shared" si="495"/>
        <v>-11.024541325001291</v>
      </c>
      <c r="I977" s="35">
        <f t="shared" si="495"/>
        <v>-38.562556014529818</v>
      </c>
      <c r="J977" s="34" t="s">
        <v>10</v>
      </c>
      <c r="K977" s="35" t="str">
        <f t="shared" ref="K977:P977" si="500">IF(ISNUMBER((K797/J797-1)*100-K43),(K797/J797-1)*100-K43,"nav")</f>
        <v>nav</v>
      </c>
      <c r="L977" s="35" t="str">
        <f t="shared" si="500"/>
        <v>nav</v>
      </c>
      <c r="M977" s="35" t="str">
        <f t="shared" si="500"/>
        <v>nav</v>
      </c>
      <c r="N977" s="35" t="str">
        <f t="shared" si="500"/>
        <v>nav</v>
      </c>
      <c r="O977" s="35" t="str">
        <f t="shared" si="500"/>
        <v>nav</v>
      </c>
      <c r="P977" s="499" t="str">
        <f t="shared" si="500"/>
        <v>nav</v>
      </c>
    </row>
    <row r="978" spans="2:16" x14ac:dyDescent="0.3">
      <c r="B978" s="31" t="s">
        <v>338</v>
      </c>
      <c r="C978" s="34">
        <v>-9.1247887943406525</v>
      </c>
      <c r="D978" s="35">
        <f t="shared" si="495"/>
        <v>-14.789097805614528</v>
      </c>
      <c r="E978" s="35">
        <f t="shared" si="495"/>
        <v>-19.303479128739998</v>
      </c>
      <c r="F978" s="35">
        <f t="shared" si="495"/>
        <v>-3.480947407305707</v>
      </c>
      <c r="G978" s="35">
        <f t="shared" si="495"/>
        <v>-6.6970421489545799</v>
      </c>
      <c r="H978" s="35">
        <f t="shared" si="495"/>
        <v>-19.242186940937536</v>
      </c>
      <c r="I978" s="35">
        <f t="shared" si="495"/>
        <v>-57.261957993073949</v>
      </c>
      <c r="J978" s="34" t="s">
        <v>10</v>
      </c>
      <c r="K978" s="35" t="str">
        <f t="shared" ref="K978:P978" si="501">IF(ISNUMBER((K798/J798-1)*100-K44),(K798/J798-1)*100-K44,"nav")</f>
        <v>nav</v>
      </c>
      <c r="L978" s="35">
        <f t="shared" si="501"/>
        <v>19.153222462795981</v>
      </c>
      <c r="M978" s="35">
        <f t="shared" si="501"/>
        <v>132.01556444632038</v>
      </c>
      <c r="N978" s="35">
        <f t="shared" si="501"/>
        <v>19.801615135982754</v>
      </c>
      <c r="O978" s="35">
        <f t="shared" si="501"/>
        <v>26.965177352081902</v>
      </c>
      <c r="P978" s="499">
        <f t="shared" si="501"/>
        <v>808.15554133698299</v>
      </c>
    </row>
    <row r="979" spans="2:16" x14ac:dyDescent="0.3">
      <c r="B979" s="31" t="s">
        <v>339</v>
      </c>
      <c r="C979" s="34">
        <v>-9.9386956109700524</v>
      </c>
      <c r="D979" s="35">
        <f t="shared" si="495"/>
        <v>-23.957205334482332</v>
      </c>
      <c r="E979" s="35">
        <f t="shared" si="495"/>
        <v>-16.646894647091095</v>
      </c>
      <c r="F979" s="35">
        <f t="shared" si="495"/>
        <v>-6.2311245775938673</v>
      </c>
      <c r="G979" s="35">
        <f t="shared" si="495"/>
        <v>-6.1305599987492334</v>
      </c>
      <c r="H979" s="35">
        <f t="shared" si="495"/>
        <v>-15.567806798471672</v>
      </c>
      <c r="I979" s="35">
        <f t="shared" si="495"/>
        <v>-50.602889694419517</v>
      </c>
      <c r="J979" s="34" t="s">
        <v>12</v>
      </c>
      <c r="K979" s="35" t="str">
        <f t="shared" ref="K979:P979" si="502">IF(ISNUMBER((K799/J799-1)*100-K45),(K799/J799-1)*100-K45,"nav")</f>
        <v>nav</v>
      </c>
      <c r="L979" s="35" t="str">
        <f t="shared" si="502"/>
        <v>nav</v>
      </c>
      <c r="M979" s="35" t="str">
        <f t="shared" si="502"/>
        <v>nav</v>
      </c>
      <c r="N979" s="35" t="str">
        <f t="shared" si="502"/>
        <v>nav</v>
      </c>
      <c r="O979" s="35" t="str">
        <f t="shared" si="502"/>
        <v>nav</v>
      </c>
      <c r="P979" s="499" t="str">
        <f t="shared" si="502"/>
        <v>nav</v>
      </c>
    </row>
    <row r="980" spans="2:16" x14ac:dyDescent="0.3">
      <c r="B980" s="33" t="s">
        <v>340</v>
      </c>
      <c r="C980" s="36">
        <v>-6.0473904259083211</v>
      </c>
      <c r="D980" s="37">
        <f t="shared" si="495"/>
        <v>-4.0652787071674457</v>
      </c>
      <c r="E980" s="37">
        <f t="shared" si="495"/>
        <v>-19.326217609324075</v>
      </c>
      <c r="F980" s="37">
        <f t="shared" si="495"/>
        <v>-7.0393874209108569</v>
      </c>
      <c r="G980" s="37">
        <f t="shared" si="495"/>
        <v>-2.6647208789533012</v>
      </c>
      <c r="H980" s="37">
        <f t="shared" si="495"/>
        <v>-3.7093941717891945</v>
      </c>
      <c r="I980" s="37">
        <f t="shared" si="495"/>
        <v>-18.161293703985805</v>
      </c>
      <c r="J980" s="36">
        <v>3.6304671410636269</v>
      </c>
      <c r="K980" s="37">
        <f t="shared" ref="K980:P980" si="503">IF(ISNUMBER((K800/J800-1)*100-K46),(K800/J800-1)*100-K46,"nav")</f>
        <v>5.7153635167609131</v>
      </c>
      <c r="L980" s="37">
        <f t="shared" si="503"/>
        <v>3.3589468948734109</v>
      </c>
      <c r="M980" s="37">
        <f t="shared" si="503"/>
        <v>6.676914146588433</v>
      </c>
      <c r="N980" s="37">
        <f t="shared" si="503"/>
        <v>-0.28949557558456807</v>
      </c>
      <c r="O980" s="37">
        <f t="shared" si="503"/>
        <v>9.2708736980580007</v>
      </c>
      <c r="P980" s="500">
        <f t="shared" si="503"/>
        <v>-6.650578598035974</v>
      </c>
    </row>
    <row r="981" spans="2:16" x14ac:dyDescent="0.3">
      <c r="B981" s="3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</row>
    <row r="982" spans="2:16" x14ac:dyDescent="0.3">
      <c r="B982" s="722" t="s">
        <v>380</v>
      </c>
      <c r="C982" s="722"/>
      <c r="D982" s="722"/>
      <c r="E982" s="722"/>
      <c r="F982" s="722"/>
      <c r="G982" s="722"/>
      <c r="H982" s="722"/>
      <c r="I982" s="722"/>
      <c r="J982" s="722"/>
      <c r="K982" s="722"/>
      <c r="L982" s="722"/>
      <c r="M982" s="722"/>
      <c r="N982" s="722"/>
      <c r="O982" s="722"/>
      <c r="P982" s="722"/>
    </row>
    <row r="983" spans="2:16" x14ac:dyDescent="0.3">
      <c r="B983" s="12"/>
      <c r="C983" s="13"/>
      <c r="D983" s="13"/>
      <c r="E983" s="13"/>
      <c r="F983" s="13"/>
      <c r="G983" s="13"/>
      <c r="H983" s="13"/>
      <c r="I983" s="13"/>
      <c r="J983" s="14"/>
      <c r="K983" s="14"/>
      <c r="L983" s="14"/>
      <c r="M983" s="14"/>
      <c r="N983" s="14"/>
      <c r="O983" s="14"/>
      <c r="P983" s="14"/>
    </row>
    <row r="984" spans="2:16" x14ac:dyDescent="0.3">
      <c r="B984" s="7"/>
      <c r="C984" s="715" t="s">
        <v>352</v>
      </c>
      <c r="D984" s="716"/>
      <c r="E984" s="716"/>
      <c r="F984" s="716"/>
      <c r="G984" s="716"/>
      <c r="H984" s="716"/>
      <c r="I984" s="716"/>
      <c r="J984" s="720" t="s">
        <v>353</v>
      </c>
      <c r="K984" s="721"/>
      <c r="L984" s="721"/>
      <c r="M984" s="721"/>
      <c r="N984" s="721"/>
      <c r="O984" s="721"/>
      <c r="P984" s="721"/>
    </row>
    <row r="985" spans="2:16" x14ac:dyDescent="0.3">
      <c r="B985" s="3"/>
      <c r="C985" s="431">
        <v>2014</v>
      </c>
      <c r="D985" s="416">
        <v>2015</v>
      </c>
      <c r="E985" s="416">
        <v>2016</v>
      </c>
      <c r="F985" s="416">
        <v>2017</v>
      </c>
      <c r="G985" s="416">
        <v>2018</v>
      </c>
      <c r="H985" s="416">
        <v>2019</v>
      </c>
      <c r="I985" s="416">
        <v>2020</v>
      </c>
      <c r="J985" s="384">
        <v>2014</v>
      </c>
      <c r="K985" s="385">
        <v>2015</v>
      </c>
      <c r="L985" s="385">
        <v>2016</v>
      </c>
      <c r="M985" s="385">
        <v>2017</v>
      </c>
      <c r="N985" s="385">
        <v>2018</v>
      </c>
      <c r="O985" s="385">
        <v>2019</v>
      </c>
      <c r="P985" s="385">
        <v>2020</v>
      </c>
    </row>
    <row r="986" spans="2:16" x14ac:dyDescent="0.3">
      <c r="B986" s="32" t="s">
        <v>327</v>
      </c>
      <c r="C986" s="42">
        <v>-41.840170535808369</v>
      </c>
      <c r="D986" s="43">
        <f t="shared" ref="D986:I993" si="504">IF(ISNUMBER((D806/C806-1)*100-K29),(D806/C806-1)*100-K29,"nav")</f>
        <v>-34.821181064063282</v>
      </c>
      <c r="E986" s="43">
        <f t="shared" si="504"/>
        <v>-19.17471999165048</v>
      </c>
      <c r="F986" s="43">
        <f t="shared" si="504"/>
        <v>-14.538390361242893</v>
      </c>
      <c r="G986" s="43">
        <f t="shared" si="504"/>
        <v>-64.613299300471823</v>
      </c>
      <c r="H986" s="43">
        <f t="shared" si="504"/>
        <v>-53.177207173099596</v>
      </c>
      <c r="I986" s="43">
        <f t="shared" si="504"/>
        <v>-37.548335858065009</v>
      </c>
      <c r="J986" s="42">
        <v>-46.308879521976529</v>
      </c>
      <c r="K986" s="43">
        <f t="shared" ref="K986:P993" si="505">IF(ISNUMBER((K806/J806-1)*100-K29),(K806/J806-1)*100-K29,"nav")</f>
        <v>-37.600457064302873</v>
      </c>
      <c r="L986" s="43">
        <f t="shared" si="505"/>
        <v>-26.194996822025463</v>
      </c>
      <c r="M986" s="43">
        <f t="shared" si="505"/>
        <v>-9.8851332068614859</v>
      </c>
      <c r="N986" s="43">
        <f t="shared" si="505"/>
        <v>-62.374100666733689</v>
      </c>
      <c r="O986" s="43">
        <f t="shared" si="505"/>
        <v>-48.22622010119435</v>
      </c>
      <c r="P986" s="498">
        <f t="shared" si="505"/>
        <v>-10.832535272183954</v>
      </c>
    </row>
    <row r="987" spans="2:16" s="301" customFormat="1" x14ac:dyDescent="0.3">
      <c r="B987" s="31" t="s">
        <v>640</v>
      </c>
      <c r="C987" s="34" t="s">
        <v>10</v>
      </c>
      <c r="D987" s="35">
        <f t="shared" si="504"/>
        <v>-181.76493480838144</v>
      </c>
      <c r="E987" s="35">
        <f t="shared" si="504"/>
        <v>-81.39696066396354</v>
      </c>
      <c r="F987" s="35">
        <f t="shared" si="504"/>
        <v>-90.829465476331222</v>
      </c>
      <c r="G987" s="35">
        <f t="shared" si="504"/>
        <v>-102.97167045714517</v>
      </c>
      <c r="H987" s="35">
        <f t="shared" si="504"/>
        <v>-94.966279785422728</v>
      </c>
      <c r="I987" s="35">
        <f t="shared" si="504"/>
        <v>-115.97869248117803</v>
      </c>
      <c r="J987" s="34" t="s">
        <v>10</v>
      </c>
      <c r="K987" s="35">
        <f t="shared" si="505"/>
        <v>-181.76493480838144</v>
      </c>
      <c r="L987" s="35">
        <f t="shared" si="505"/>
        <v>-81.39696066396354</v>
      </c>
      <c r="M987" s="35">
        <f t="shared" si="505"/>
        <v>-90.829465476331222</v>
      </c>
      <c r="N987" s="35">
        <f t="shared" si="505"/>
        <v>-102.97167045714517</v>
      </c>
      <c r="O987" s="35">
        <f t="shared" si="505"/>
        <v>-94.966279785422728</v>
      </c>
      <c r="P987" s="499">
        <f t="shared" si="505"/>
        <v>-115.97869248117803</v>
      </c>
    </row>
    <row r="988" spans="2:16" x14ac:dyDescent="0.3">
      <c r="B988" s="31" t="s">
        <v>328</v>
      </c>
      <c r="C988" s="34">
        <v>8.5933418821165191</v>
      </c>
      <c r="D988" s="35">
        <f t="shared" si="504"/>
        <v>5.274196936438142</v>
      </c>
      <c r="E988" s="35">
        <f t="shared" si="504"/>
        <v>3.5640637392104386</v>
      </c>
      <c r="F988" s="35">
        <f t="shared" si="504"/>
        <v>19.277888542122554</v>
      </c>
      <c r="G988" s="35">
        <f t="shared" si="504"/>
        <v>22.193086612364286</v>
      </c>
      <c r="H988" s="35">
        <f t="shared" si="504"/>
        <v>24.577749456368302</v>
      </c>
      <c r="I988" s="35">
        <f t="shared" si="504"/>
        <v>-10.165151343834928</v>
      </c>
      <c r="J988" s="34">
        <v>24.339582417232837</v>
      </c>
      <c r="K988" s="35">
        <f t="shared" si="505"/>
        <v>11.910654772244005</v>
      </c>
      <c r="L988" s="35">
        <f t="shared" si="505"/>
        <v>9.2082237940715856</v>
      </c>
      <c r="M988" s="35">
        <f t="shared" si="505"/>
        <v>33.305405664512385</v>
      </c>
      <c r="N988" s="35">
        <f t="shared" si="505"/>
        <v>26.998867657056092</v>
      </c>
      <c r="O988" s="35">
        <f t="shared" si="505"/>
        <v>22.820653744990118</v>
      </c>
      <c r="P988" s="499">
        <f t="shared" si="505"/>
        <v>7.4447371433638017</v>
      </c>
    </row>
    <row r="989" spans="2:16" x14ac:dyDescent="0.3">
      <c r="B989" s="31" t="s">
        <v>329</v>
      </c>
      <c r="C989" s="34">
        <v>-2.0072507766702081</v>
      </c>
      <c r="D989" s="35">
        <f t="shared" si="504"/>
        <v>-33.387948072318892</v>
      </c>
      <c r="E989" s="35">
        <f t="shared" si="504"/>
        <v>-4.3307954129348891</v>
      </c>
      <c r="F989" s="35">
        <f t="shared" si="504"/>
        <v>18.043760227981384</v>
      </c>
      <c r="G989" s="35">
        <f t="shared" si="504"/>
        <v>-3.771509859482105</v>
      </c>
      <c r="H989" s="35">
        <f t="shared" si="504"/>
        <v>11.405815205010974</v>
      </c>
      <c r="I989" s="35">
        <f t="shared" si="504"/>
        <v>-21.013037787940224</v>
      </c>
      <c r="J989" s="34">
        <v>1.9764706117295709</v>
      </c>
      <c r="K989" s="35">
        <f t="shared" si="505"/>
        <v>-31.855487851189935</v>
      </c>
      <c r="L989" s="35">
        <f t="shared" si="505"/>
        <v>-0.39641822555727568</v>
      </c>
      <c r="M989" s="35">
        <f t="shared" si="505"/>
        <v>22.589202901215785</v>
      </c>
      <c r="N989" s="35">
        <f t="shared" si="505"/>
        <v>-4.7566028203799648</v>
      </c>
      <c r="O989" s="35">
        <f t="shared" si="505"/>
        <v>6.0000211211057506</v>
      </c>
      <c r="P989" s="499">
        <f t="shared" si="505"/>
        <v>-11.851946541724255</v>
      </c>
    </row>
    <row r="990" spans="2:16" x14ac:dyDescent="0.3">
      <c r="B990" s="31" t="s">
        <v>330</v>
      </c>
      <c r="C990" s="34">
        <v>4.476547806571566</v>
      </c>
      <c r="D990" s="35">
        <f t="shared" si="504"/>
        <v>2.8318164265964691</v>
      </c>
      <c r="E990" s="35">
        <f t="shared" si="504"/>
        <v>10.175462202323212</v>
      </c>
      <c r="F990" s="35">
        <f t="shared" si="504"/>
        <v>19.968005643699161</v>
      </c>
      <c r="G990" s="35">
        <f t="shared" si="504"/>
        <v>18.311341003661973</v>
      </c>
      <c r="H990" s="35">
        <f t="shared" si="504"/>
        <v>1.2823962985980035</v>
      </c>
      <c r="I990" s="35">
        <f t="shared" si="504"/>
        <v>6.7606019996236038</v>
      </c>
      <c r="J990" s="34">
        <v>2.0215064238447686</v>
      </c>
      <c r="K990" s="35">
        <f t="shared" si="505"/>
        <v>1.6339327545054534</v>
      </c>
      <c r="L990" s="35">
        <f t="shared" si="505"/>
        <v>10.756232182680977</v>
      </c>
      <c r="M990" s="35">
        <f t="shared" si="505"/>
        <v>23.844796190617725</v>
      </c>
      <c r="N990" s="35">
        <f t="shared" si="505"/>
        <v>20.912418800313169</v>
      </c>
      <c r="O990" s="35">
        <f t="shared" si="505"/>
        <v>6.5488412082027985</v>
      </c>
      <c r="P990" s="499">
        <f t="shared" si="505"/>
        <v>9.5054983988389168</v>
      </c>
    </row>
    <row r="991" spans="2:16" x14ac:dyDescent="0.3">
      <c r="B991" s="31" t="s">
        <v>331</v>
      </c>
      <c r="C991" s="34">
        <v>4.8563541932790777</v>
      </c>
      <c r="D991" s="35">
        <f t="shared" si="504"/>
        <v>-22.203677753254915</v>
      </c>
      <c r="E991" s="35">
        <f t="shared" si="504"/>
        <v>-4.7723483753069633</v>
      </c>
      <c r="F991" s="35">
        <f t="shared" si="504"/>
        <v>8.7539773119123865</v>
      </c>
      <c r="G991" s="35">
        <f t="shared" si="504"/>
        <v>8.9466855638687015</v>
      </c>
      <c r="H991" s="35">
        <f t="shared" si="504"/>
        <v>0.91075859394275671</v>
      </c>
      <c r="I991" s="35">
        <f t="shared" si="504"/>
        <v>-16.861824440943732</v>
      </c>
      <c r="J991" s="34">
        <v>9.3684554659737067</v>
      </c>
      <c r="K991" s="35">
        <f t="shared" si="505"/>
        <v>-19.904226533205417</v>
      </c>
      <c r="L991" s="35">
        <f t="shared" si="505"/>
        <v>-3.2993337848160902</v>
      </c>
      <c r="M991" s="35">
        <f t="shared" si="505"/>
        <v>9.9364094006092483</v>
      </c>
      <c r="N991" s="35">
        <f t="shared" si="505"/>
        <v>10.209696262124263</v>
      </c>
      <c r="O991" s="35">
        <f t="shared" si="505"/>
        <v>2.9940774971215669</v>
      </c>
      <c r="P991" s="499">
        <f t="shared" si="505"/>
        <v>-4.2193777818900999</v>
      </c>
    </row>
    <row r="992" spans="2:16" x14ac:dyDescent="0.3">
      <c r="B992" s="31" t="s">
        <v>332</v>
      </c>
      <c r="C992" s="34">
        <v>10.789780566675125</v>
      </c>
      <c r="D992" s="35">
        <f t="shared" si="504"/>
        <v>13.927404199820977</v>
      </c>
      <c r="E992" s="35">
        <f t="shared" si="504"/>
        <v>13.792252732446759</v>
      </c>
      <c r="F992" s="35">
        <f t="shared" si="504"/>
        <v>-4.4614135005605995</v>
      </c>
      <c r="G992" s="35">
        <f t="shared" si="504"/>
        <v>-0.40247946946221047</v>
      </c>
      <c r="H992" s="35">
        <f t="shared" si="504"/>
        <v>20.474628336462168</v>
      </c>
      <c r="I992" s="35">
        <f t="shared" si="504"/>
        <v>-26.898154787283161</v>
      </c>
      <c r="J992" s="34">
        <v>11.487939424188102</v>
      </c>
      <c r="K992" s="35">
        <f t="shared" si="505"/>
        <v>20.357839058632386</v>
      </c>
      <c r="L992" s="35">
        <f t="shared" si="505"/>
        <v>11.738730408647575</v>
      </c>
      <c r="M992" s="35">
        <f t="shared" si="505"/>
        <v>-14.38555145989552</v>
      </c>
      <c r="N992" s="35">
        <f t="shared" si="505"/>
        <v>-0.694742538523482</v>
      </c>
      <c r="O992" s="35">
        <f t="shared" si="505"/>
        <v>14.69483449770148</v>
      </c>
      <c r="P992" s="499">
        <f t="shared" si="505"/>
        <v>-19.2925505501134</v>
      </c>
    </row>
    <row r="993" spans="2:17" x14ac:dyDescent="0.3">
      <c r="B993" s="31" t="s">
        <v>477</v>
      </c>
      <c r="C993" s="34" t="s">
        <v>10</v>
      </c>
      <c r="D993" s="35" t="str">
        <f t="shared" si="504"/>
        <v>nav</v>
      </c>
      <c r="E993" s="35">
        <f t="shared" si="504"/>
        <v>10.610515237823638</v>
      </c>
      <c r="F993" s="35">
        <f t="shared" si="504"/>
        <v>9.9469898441591607</v>
      </c>
      <c r="G993" s="35">
        <f t="shared" si="504"/>
        <v>7.4479234694444987</v>
      </c>
      <c r="H993" s="35">
        <f t="shared" si="504"/>
        <v>-5.8365374585491603</v>
      </c>
      <c r="I993" s="35">
        <f t="shared" si="504"/>
        <v>-15.921143441485871</v>
      </c>
      <c r="J993" s="34" t="s">
        <v>10</v>
      </c>
      <c r="K993" s="35" t="str">
        <f t="shared" si="505"/>
        <v>nav</v>
      </c>
      <c r="L993" s="35">
        <f t="shared" si="505"/>
        <v>10.79148313519469</v>
      </c>
      <c r="M993" s="35">
        <f t="shared" si="505"/>
        <v>10.315665244968942</v>
      </c>
      <c r="N993" s="35">
        <f t="shared" si="505"/>
        <v>5.9066393562703841</v>
      </c>
      <c r="O993" s="35">
        <f t="shared" si="505"/>
        <v>-6.517506145601768</v>
      </c>
      <c r="P993" s="499">
        <f t="shared" si="505"/>
        <v>-1.4493603827795609</v>
      </c>
    </row>
    <row r="994" spans="2:17" s="301" customFormat="1" x14ac:dyDescent="0.3">
      <c r="B994" s="31" t="s">
        <v>727</v>
      </c>
      <c r="C994" s="34" t="str">
        <f>IF(ISNUMBER((C814/B814-1)*100-J37),(C814/B814-1)*100-J37,"nav")</f>
        <v>nav</v>
      </c>
      <c r="D994" s="35" t="str">
        <f>IF(ISNUMBER((D814/C814-1)*100-K38),(D814/C814-1)*100-K38,"nav")</f>
        <v>nav</v>
      </c>
      <c r="E994" s="35">
        <f t="shared" ref="E994:I994" si="506">IF(ISNUMBER((E814/D814-1)*100-L38),(E814/D814-1)*100-L38,"nav")</f>
        <v>-2.1491875634352695</v>
      </c>
      <c r="F994" s="35">
        <f t="shared" si="506"/>
        <v>13.046101078334138</v>
      </c>
      <c r="G994" s="35">
        <f t="shared" si="506"/>
        <v>16.722151326596979</v>
      </c>
      <c r="H994" s="35">
        <f t="shared" si="506"/>
        <v>13.482913145304019</v>
      </c>
      <c r="I994" s="35">
        <f t="shared" si="506"/>
        <v>-13.546736994728258</v>
      </c>
      <c r="J994" s="34" t="s">
        <v>10</v>
      </c>
      <c r="K994" s="35" t="str">
        <f t="shared" ref="K994:K1002" si="507">IF(ISNUMBER((K814/J814-1)*100-K38),(K814/J814-1)*100-K38,"nav")</f>
        <v>nav</v>
      </c>
      <c r="L994" s="35">
        <f t="shared" ref="L994:P994" si="508">IF(ISNUMBER((L814/K814-1)*100-L38),(L814/K814-1)*100-L38,"nav")</f>
        <v>17.912581112537932</v>
      </c>
      <c r="M994" s="35">
        <f t="shared" si="508"/>
        <v>19.436593030965199</v>
      </c>
      <c r="N994" s="35">
        <f t="shared" si="508"/>
        <v>16.653435263089843</v>
      </c>
      <c r="O994" s="35">
        <f t="shared" si="508"/>
        <v>15.339861922240628</v>
      </c>
      <c r="P994" s="35">
        <f t="shared" si="508"/>
        <v>7.5781487032893891</v>
      </c>
      <c r="Q994" s="629"/>
    </row>
    <row r="995" spans="2:17" x14ac:dyDescent="0.3">
      <c r="B995" s="31" t="s">
        <v>333</v>
      </c>
      <c r="C995" s="34" t="s">
        <v>10</v>
      </c>
      <c r="D995" s="35" t="str">
        <f t="shared" ref="D995:I1002" si="509">IF(ISNUMBER((D815/C815-1)*100-K39),(D815/C815-1)*100-K39,"nav")</f>
        <v>nav</v>
      </c>
      <c r="E995" s="35">
        <f t="shared" si="509"/>
        <v>32.286155127437567</v>
      </c>
      <c r="F995" s="35">
        <f t="shared" si="509"/>
        <v>11.965488448369404</v>
      </c>
      <c r="G995" s="35">
        <f t="shared" si="509"/>
        <v>5.9467084196951703</v>
      </c>
      <c r="H995" s="35">
        <f t="shared" si="509"/>
        <v>14.812989663458291</v>
      </c>
      <c r="I995" s="35">
        <f t="shared" si="509"/>
        <v>-6.1237103753578062</v>
      </c>
      <c r="J995" s="34" t="s">
        <v>10</v>
      </c>
      <c r="K995" s="35" t="str">
        <f t="shared" si="507"/>
        <v>nav</v>
      </c>
      <c r="L995" s="35">
        <f t="shared" ref="L995:P1002" si="510">IF(ISNUMBER((L815/K815-1)*100-L39),(L815/K815-1)*100-L39,"nav")</f>
        <v>30.746827663433162</v>
      </c>
      <c r="M995" s="35">
        <f t="shared" si="510"/>
        <v>6.4709824319610298</v>
      </c>
      <c r="N995" s="35">
        <f t="shared" si="510"/>
        <v>8.393125111424995</v>
      </c>
      <c r="O995" s="35">
        <f t="shared" si="510"/>
        <v>15.442703384522888</v>
      </c>
      <c r="P995" s="499">
        <f t="shared" si="510"/>
        <v>13.523579004380625</v>
      </c>
    </row>
    <row r="996" spans="2:17" x14ac:dyDescent="0.3">
      <c r="B996" s="31" t="s">
        <v>334</v>
      </c>
      <c r="C996" s="34">
        <v>28.236797281110789</v>
      </c>
      <c r="D996" s="35">
        <f t="shared" si="509"/>
        <v>11.445353424915485</v>
      </c>
      <c r="E996" s="35">
        <f t="shared" si="509"/>
        <v>14.64362769453713</v>
      </c>
      <c r="F996" s="35">
        <f t="shared" si="509"/>
        <v>25.951993473365967</v>
      </c>
      <c r="G996" s="35">
        <f t="shared" si="509"/>
        <v>11.392476772614533</v>
      </c>
      <c r="H996" s="35">
        <f t="shared" si="509"/>
        <v>9.206838449016832</v>
      </c>
      <c r="I996" s="35">
        <f t="shared" si="509"/>
        <v>-18.093239398434743</v>
      </c>
      <c r="J996" s="34" t="s">
        <v>10</v>
      </c>
      <c r="K996" s="35" t="str">
        <f t="shared" si="507"/>
        <v>nav</v>
      </c>
      <c r="L996" s="35" t="str">
        <f t="shared" si="510"/>
        <v>nav</v>
      </c>
      <c r="M996" s="35" t="str">
        <f t="shared" si="510"/>
        <v>nav</v>
      </c>
      <c r="N996" s="35" t="str">
        <f t="shared" si="510"/>
        <v>nav</v>
      </c>
      <c r="O996" s="35">
        <f t="shared" si="510"/>
        <v>9.038471615381976</v>
      </c>
      <c r="P996" s="499">
        <f t="shared" si="510"/>
        <v>-17.94201582686059</v>
      </c>
    </row>
    <row r="997" spans="2:17" x14ac:dyDescent="0.3">
      <c r="B997" s="31" t="s">
        <v>335</v>
      </c>
      <c r="C997" s="34" t="s">
        <v>10</v>
      </c>
      <c r="D997" s="35" t="str">
        <f t="shared" si="509"/>
        <v>nav</v>
      </c>
      <c r="E997" s="35" t="str">
        <f t="shared" si="509"/>
        <v>nav</v>
      </c>
      <c r="F997" s="35" t="str">
        <f t="shared" si="509"/>
        <v>nav</v>
      </c>
      <c r="G997" s="35" t="str">
        <f t="shared" si="509"/>
        <v>nav</v>
      </c>
      <c r="H997" s="35" t="str">
        <f t="shared" si="509"/>
        <v>nav</v>
      </c>
      <c r="I997" s="35" t="str">
        <f t="shared" si="509"/>
        <v>nav</v>
      </c>
      <c r="J997" s="34" t="s">
        <v>10</v>
      </c>
      <c r="K997" s="35" t="str">
        <f t="shared" si="507"/>
        <v>nav</v>
      </c>
      <c r="L997" s="35" t="str">
        <f t="shared" si="510"/>
        <v>nav</v>
      </c>
      <c r="M997" s="35" t="str">
        <f t="shared" si="510"/>
        <v>nav</v>
      </c>
      <c r="N997" s="35" t="str">
        <f t="shared" si="510"/>
        <v>nav</v>
      </c>
      <c r="O997" s="35" t="str">
        <f t="shared" si="510"/>
        <v>nav</v>
      </c>
      <c r="P997" s="499" t="str">
        <f t="shared" si="510"/>
        <v>nav</v>
      </c>
    </row>
    <row r="998" spans="2:17" x14ac:dyDescent="0.3">
      <c r="B998" s="31" t="s">
        <v>336</v>
      </c>
      <c r="C998" s="34">
        <v>-2.6398395493925961</v>
      </c>
      <c r="D998" s="35">
        <f t="shared" si="509"/>
        <v>12.705122835493736</v>
      </c>
      <c r="E998" s="35">
        <f t="shared" si="509"/>
        <v>12.828996484481339</v>
      </c>
      <c r="F998" s="35">
        <f t="shared" si="509"/>
        <v>21.220285972395853</v>
      </c>
      <c r="G998" s="35">
        <f t="shared" si="509"/>
        <v>21.617984341419419</v>
      </c>
      <c r="H998" s="35">
        <f t="shared" si="509"/>
        <v>9.97672211737423</v>
      </c>
      <c r="I998" s="35">
        <f t="shared" si="509"/>
        <v>-8.0407199957214317</v>
      </c>
      <c r="J998" s="34">
        <v>-4.086649343723705</v>
      </c>
      <c r="K998" s="35">
        <f t="shared" si="507"/>
        <v>16.759550736639721</v>
      </c>
      <c r="L998" s="35">
        <f t="shared" si="510"/>
        <v>12.626251696177938</v>
      </c>
      <c r="M998" s="35">
        <f t="shared" si="510"/>
        <v>18.465164021058914</v>
      </c>
      <c r="N998" s="35">
        <f t="shared" si="510"/>
        <v>18.110902590359238</v>
      </c>
      <c r="O998" s="35">
        <f t="shared" si="510"/>
        <v>12.138005617365504</v>
      </c>
      <c r="P998" s="499">
        <f t="shared" si="510"/>
        <v>-6.9424114666737111</v>
      </c>
    </row>
    <row r="999" spans="2:17" x14ac:dyDescent="0.3">
      <c r="B999" s="31" t="s">
        <v>337</v>
      </c>
      <c r="C999" s="34">
        <v>16.162570050707565</v>
      </c>
      <c r="D999" s="35">
        <f t="shared" si="509"/>
        <v>12.819692439047955</v>
      </c>
      <c r="E999" s="35">
        <f t="shared" si="509"/>
        <v>7.5323897576606402</v>
      </c>
      <c r="F999" s="35">
        <f t="shared" si="509"/>
        <v>8.143202013781913</v>
      </c>
      <c r="G999" s="35">
        <f t="shared" si="509"/>
        <v>3.6200625874276859</v>
      </c>
      <c r="H999" s="35">
        <f t="shared" si="509"/>
        <v>3.0354529841347455</v>
      </c>
      <c r="I999" s="35">
        <f t="shared" si="509"/>
        <v>-10.844114339086698</v>
      </c>
      <c r="J999" s="34">
        <v>28.726515030579783</v>
      </c>
      <c r="K999" s="35">
        <f t="shared" si="507"/>
        <v>23.793679765250339</v>
      </c>
      <c r="L999" s="35">
        <f t="shared" si="510"/>
        <v>4.5127141930122905</v>
      </c>
      <c r="M999" s="35">
        <f t="shared" si="510"/>
        <v>13.18753699774593</v>
      </c>
      <c r="N999" s="35">
        <f t="shared" si="510"/>
        <v>17.533510844428402</v>
      </c>
      <c r="O999" s="35">
        <f t="shared" si="510"/>
        <v>11.613811594724542</v>
      </c>
      <c r="P999" s="499">
        <f t="shared" si="510"/>
        <v>-0.30788255168392453</v>
      </c>
    </row>
    <row r="1000" spans="2:17" x14ac:dyDescent="0.3">
      <c r="B1000" s="31" t="s">
        <v>338</v>
      </c>
      <c r="C1000" s="34">
        <v>3.0737723342334524</v>
      </c>
      <c r="D1000" s="35" t="str">
        <f t="shared" si="509"/>
        <v>nav</v>
      </c>
      <c r="E1000" s="35">
        <f t="shared" si="509"/>
        <v>2.93923413034749</v>
      </c>
      <c r="F1000" s="35">
        <f t="shared" si="509"/>
        <v>14.284185388214794</v>
      </c>
      <c r="G1000" s="35">
        <f t="shared" si="509"/>
        <v>10.626084222032105</v>
      </c>
      <c r="H1000" s="35">
        <f t="shared" si="509"/>
        <v>1.0843083933750295</v>
      </c>
      <c r="I1000" s="35">
        <f t="shared" si="509"/>
        <v>-4.0048232652812494</v>
      </c>
      <c r="J1000" s="34">
        <v>9.5846687032378419E-2</v>
      </c>
      <c r="K1000" s="35" t="str">
        <f t="shared" si="507"/>
        <v>nav</v>
      </c>
      <c r="L1000" s="35">
        <f t="shared" si="510"/>
        <v>15.133694653003293</v>
      </c>
      <c r="M1000" s="35">
        <f t="shared" si="510"/>
        <v>22.965015480528656</v>
      </c>
      <c r="N1000" s="35">
        <f t="shared" si="510"/>
        <v>14.953355436653638</v>
      </c>
      <c r="O1000" s="35">
        <f t="shared" si="510"/>
        <v>5.7271048180392601</v>
      </c>
      <c r="P1000" s="499">
        <f t="shared" si="510"/>
        <v>18.563494945639398</v>
      </c>
    </row>
    <row r="1001" spans="2:17" x14ac:dyDescent="0.3">
      <c r="B1001" s="31" t="s">
        <v>339</v>
      </c>
      <c r="C1001" s="34">
        <v>13.820057884543544</v>
      </c>
      <c r="D1001" s="35">
        <f t="shared" si="509"/>
        <v>0.56029907597852535</v>
      </c>
      <c r="E1001" s="35">
        <f t="shared" si="509"/>
        <v>6.2394314618870315</v>
      </c>
      <c r="F1001" s="35">
        <f t="shared" si="509"/>
        <v>6.528212567883422</v>
      </c>
      <c r="G1001" s="35">
        <f t="shared" si="509"/>
        <v>13.958493526322574</v>
      </c>
      <c r="H1001" s="35">
        <f t="shared" si="509"/>
        <v>11.220431364023799</v>
      </c>
      <c r="I1001" s="35">
        <f t="shared" si="509"/>
        <v>-26.117648376535367</v>
      </c>
      <c r="J1001" s="34">
        <v>25.32582976584272</v>
      </c>
      <c r="K1001" s="35">
        <f t="shared" si="507"/>
        <v>1.5618179911079988</v>
      </c>
      <c r="L1001" s="35">
        <f t="shared" si="510"/>
        <v>6.554740225668084</v>
      </c>
      <c r="M1001" s="35">
        <f t="shared" si="510"/>
        <v>10.313609825683805</v>
      </c>
      <c r="N1001" s="35">
        <f t="shared" si="510"/>
        <v>19.342164100263044</v>
      </c>
      <c r="O1001" s="35">
        <f t="shared" si="510"/>
        <v>14.886078870588484</v>
      </c>
      <c r="P1001" s="499">
        <f t="shared" si="510"/>
        <v>3.2886357974924048</v>
      </c>
    </row>
    <row r="1002" spans="2:17" x14ac:dyDescent="0.3">
      <c r="B1002" s="33" t="s">
        <v>340</v>
      </c>
      <c r="C1002" s="36">
        <v>-3.4619992519922249</v>
      </c>
      <c r="D1002" s="37">
        <f t="shared" si="509"/>
        <v>7.6490037558680957</v>
      </c>
      <c r="E1002" s="37">
        <f t="shared" si="509"/>
        <v>0.3785451973090832</v>
      </c>
      <c r="F1002" s="37">
        <f t="shared" si="509"/>
        <v>-2.0964934922430878</v>
      </c>
      <c r="G1002" s="37">
        <f t="shared" si="509"/>
        <v>-0.85104859372588226</v>
      </c>
      <c r="H1002" s="37">
        <f t="shared" si="509"/>
        <v>5.3904269191304408</v>
      </c>
      <c r="I1002" s="37">
        <f t="shared" si="509"/>
        <v>-0.98663203864449922</v>
      </c>
      <c r="J1002" s="36">
        <v>-7.2328610503598671</v>
      </c>
      <c r="K1002" s="37">
        <f t="shared" si="507"/>
        <v>6.1156908781497563</v>
      </c>
      <c r="L1002" s="37">
        <f t="shared" si="510"/>
        <v>-0.14738725998085167</v>
      </c>
      <c r="M1002" s="37">
        <f t="shared" si="510"/>
        <v>-2.8983510844517091</v>
      </c>
      <c r="N1002" s="37">
        <f t="shared" si="510"/>
        <v>1.8144687682090614</v>
      </c>
      <c r="O1002" s="37">
        <f t="shared" si="510"/>
        <v>4.8498204380325358</v>
      </c>
      <c r="P1002" s="500">
        <f t="shared" si="510"/>
        <v>1.8631041814353244</v>
      </c>
    </row>
    <row r="1003" spans="2:17" x14ac:dyDescent="0.3">
      <c r="B1003" s="3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</row>
    <row r="1004" spans="2:17" x14ac:dyDescent="0.3">
      <c r="B1004" s="722" t="s">
        <v>380</v>
      </c>
      <c r="C1004" s="722"/>
      <c r="D1004" s="722"/>
      <c r="E1004" s="722"/>
      <c r="F1004" s="722"/>
      <c r="G1004" s="722"/>
      <c r="H1004" s="722"/>
      <c r="I1004" s="722"/>
      <c r="J1004" s="722"/>
      <c r="K1004" s="722"/>
      <c r="L1004" s="722"/>
      <c r="M1004" s="722"/>
      <c r="N1004" s="722"/>
      <c r="O1004" s="722"/>
      <c r="P1004" s="722"/>
    </row>
    <row r="1005" spans="2:17" x14ac:dyDescent="0.3">
      <c r="B1005" s="12"/>
      <c r="C1005" s="13"/>
      <c r="D1005" s="13"/>
      <c r="E1005" s="13"/>
      <c r="F1005" s="13"/>
      <c r="G1005" s="13"/>
      <c r="H1005" s="13"/>
      <c r="I1005" s="13"/>
      <c r="J1005" s="14"/>
      <c r="K1005" s="14"/>
      <c r="L1005" s="14"/>
      <c r="M1005" s="14"/>
      <c r="N1005" s="14"/>
      <c r="O1005" s="14"/>
      <c r="P1005" s="14"/>
    </row>
    <row r="1006" spans="2:17" x14ac:dyDescent="0.3">
      <c r="B1006" s="7"/>
      <c r="C1006" s="720" t="s">
        <v>354</v>
      </c>
      <c r="D1006" s="721"/>
      <c r="E1006" s="721"/>
      <c r="F1006" s="721"/>
      <c r="G1006" s="721"/>
      <c r="H1006" s="721"/>
      <c r="I1006" s="721"/>
      <c r="J1006" s="720" t="s">
        <v>355</v>
      </c>
      <c r="K1006" s="721"/>
      <c r="L1006" s="721"/>
      <c r="M1006" s="721"/>
      <c r="N1006" s="721"/>
      <c r="O1006" s="721"/>
      <c r="P1006" s="721"/>
    </row>
    <row r="1007" spans="2:17" x14ac:dyDescent="0.3">
      <c r="B1007" s="3"/>
      <c r="C1007" s="432">
        <v>2014</v>
      </c>
      <c r="D1007" s="433">
        <v>2015</v>
      </c>
      <c r="E1007" s="433">
        <v>2016</v>
      </c>
      <c r="F1007" s="433">
        <v>2017</v>
      </c>
      <c r="G1007" s="433">
        <v>2018</v>
      </c>
      <c r="H1007" s="433">
        <v>2019</v>
      </c>
      <c r="I1007" s="433">
        <v>2020</v>
      </c>
      <c r="J1007" s="384">
        <v>2014</v>
      </c>
      <c r="K1007" s="385">
        <v>2015</v>
      </c>
      <c r="L1007" s="385">
        <v>2016</v>
      </c>
      <c r="M1007" s="385">
        <v>2017</v>
      </c>
      <c r="N1007" s="385">
        <v>2018</v>
      </c>
      <c r="O1007" s="385">
        <v>2019</v>
      </c>
      <c r="P1007" s="385">
        <v>2020</v>
      </c>
    </row>
    <row r="1008" spans="2:17" x14ac:dyDescent="0.3">
      <c r="B1008" s="32" t="s">
        <v>327</v>
      </c>
      <c r="C1008" s="42" t="s">
        <v>10</v>
      </c>
      <c r="D1008" s="43" t="s">
        <v>10</v>
      </c>
      <c r="E1008" s="43" t="s">
        <v>10</v>
      </c>
      <c r="F1008" s="43" t="s">
        <v>10</v>
      </c>
      <c r="G1008" s="43" t="s">
        <v>10</v>
      </c>
      <c r="H1008" s="43" t="s">
        <v>10</v>
      </c>
      <c r="I1008" s="43" t="s">
        <v>10</v>
      </c>
      <c r="J1008" s="42">
        <v>-39.443891638218929</v>
      </c>
      <c r="K1008" s="43">
        <f t="shared" ref="K1008:P1015" si="511">IF(ISNUMBER((K828/J828-1)*100-K29),(K828/J828-1)*100-K29,"nav")</f>
        <v>-33.429933677402722</v>
      </c>
      <c r="L1008" s="43">
        <f t="shared" si="511"/>
        <v>-18.548920787760803</v>
      </c>
      <c r="M1008" s="43">
        <f t="shared" si="511"/>
        <v>-17.773275534540467</v>
      </c>
      <c r="N1008" s="43">
        <f t="shared" si="511"/>
        <v>-66.694530310719614</v>
      </c>
      <c r="O1008" s="43">
        <f t="shared" si="511"/>
        <v>-51.574042894655705</v>
      </c>
      <c r="P1008" s="498">
        <f t="shared" si="511"/>
        <v>-50.977370623257059</v>
      </c>
    </row>
    <row r="1009" spans="2:17" s="301" customFormat="1" x14ac:dyDescent="0.3">
      <c r="B1009" s="31" t="s">
        <v>640</v>
      </c>
      <c r="C1009" s="34" t="s">
        <v>10</v>
      </c>
      <c r="D1009" s="35" t="s">
        <v>10</v>
      </c>
      <c r="E1009" s="35" t="s">
        <v>10</v>
      </c>
      <c r="F1009" s="35" t="s">
        <v>10</v>
      </c>
      <c r="G1009" s="35" t="s">
        <v>10</v>
      </c>
      <c r="H1009" s="35" t="s">
        <v>10</v>
      </c>
      <c r="I1009" s="35" t="s">
        <v>10</v>
      </c>
      <c r="J1009" s="34" t="s">
        <v>10</v>
      </c>
      <c r="K1009" s="35">
        <f t="shared" si="511"/>
        <v>-67.324294661895493</v>
      </c>
      <c r="L1009" s="35">
        <f t="shared" si="511"/>
        <v>-96.421884408579174</v>
      </c>
      <c r="M1009" s="35">
        <f t="shared" si="511"/>
        <v>-74.568044149636989</v>
      </c>
      <c r="N1009" s="35">
        <f t="shared" si="511"/>
        <v>-101.37169673585633</v>
      </c>
      <c r="O1009" s="35">
        <f t="shared" si="511"/>
        <v>-100.4664540021751</v>
      </c>
      <c r="P1009" s="499">
        <f t="shared" si="511"/>
        <v>-139.07149582304714</v>
      </c>
    </row>
    <row r="1010" spans="2:17" x14ac:dyDescent="0.3">
      <c r="B1010" s="31" t="s">
        <v>328</v>
      </c>
      <c r="C1010" s="34" t="s">
        <v>12</v>
      </c>
      <c r="D1010" s="35" t="s">
        <v>12</v>
      </c>
      <c r="E1010" s="35" t="s">
        <v>12</v>
      </c>
      <c r="F1010" s="35" t="s">
        <v>12</v>
      </c>
      <c r="G1010" s="35" t="s">
        <v>12</v>
      </c>
      <c r="H1010" s="35" t="s">
        <v>12</v>
      </c>
      <c r="I1010" s="35" t="s">
        <v>12</v>
      </c>
      <c r="J1010" s="34">
        <v>-3.3970628454886409E-2</v>
      </c>
      <c r="K1010" s="35">
        <f t="shared" si="511"/>
        <v>0.79989356666075295</v>
      </c>
      <c r="L1010" s="35">
        <f t="shared" si="511"/>
        <v>-0.64443015196082243</v>
      </c>
      <c r="M1010" s="35">
        <f t="shared" si="511"/>
        <v>7.8177454192519722</v>
      </c>
      <c r="N1010" s="35">
        <f t="shared" si="511"/>
        <v>17.362417089720804</v>
      </c>
      <c r="O1010" s="35">
        <f t="shared" si="511"/>
        <v>26.486211071556816</v>
      </c>
      <c r="P1010" s="499">
        <f t="shared" si="511"/>
        <v>-28.745701688304557</v>
      </c>
    </row>
    <row r="1011" spans="2:17" x14ac:dyDescent="0.3">
      <c r="B1011" s="31" t="s">
        <v>329</v>
      </c>
      <c r="C1011" s="34" t="s">
        <v>10</v>
      </c>
      <c r="D1011" s="35" t="s">
        <v>10</v>
      </c>
      <c r="E1011" s="35" t="s">
        <v>10</v>
      </c>
      <c r="F1011" s="35" t="s">
        <v>10</v>
      </c>
      <c r="G1011" s="35" t="s">
        <v>10</v>
      </c>
      <c r="H1011" s="35" t="s">
        <v>10</v>
      </c>
      <c r="I1011" s="35" t="s">
        <v>10</v>
      </c>
      <c r="J1011" s="34">
        <v>-4.1202723342348726</v>
      </c>
      <c r="K1011" s="35">
        <f t="shared" si="511"/>
        <v>-10.67</v>
      </c>
      <c r="L1011" s="35">
        <f t="shared" si="511"/>
        <v>-6.29</v>
      </c>
      <c r="M1011" s="35">
        <f t="shared" si="511"/>
        <v>-2.95</v>
      </c>
      <c r="N1011" s="35">
        <f t="shared" si="511"/>
        <v>-3.75</v>
      </c>
      <c r="O1011" s="35">
        <f t="shared" si="511"/>
        <v>-4.3099999999999996</v>
      </c>
      <c r="P1011" s="499">
        <f t="shared" si="511"/>
        <v>-4.5199999999999996</v>
      </c>
    </row>
    <row r="1012" spans="2:17" x14ac:dyDescent="0.3">
      <c r="B1012" s="31" t="s">
        <v>330</v>
      </c>
      <c r="C1012" s="34" t="s">
        <v>12</v>
      </c>
      <c r="D1012" s="35" t="s">
        <v>12</v>
      </c>
      <c r="E1012" s="35" t="s">
        <v>12</v>
      </c>
      <c r="F1012" s="35" t="s">
        <v>12</v>
      </c>
      <c r="G1012" s="35" t="s">
        <v>12</v>
      </c>
      <c r="H1012" s="35" t="s">
        <v>12</v>
      </c>
      <c r="I1012" s="35" t="s">
        <v>12</v>
      </c>
      <c r="J1012" s="34">
        <v>6.9606586292527153</v>
      </c>
      <c r="K1012" s="35">
        <f t="shared" si="511"/>
        <v>3.9902771406142863</v>
      </c>
      <c r="L1012" s="35">
        <f t="shared" si="511"/>
        <v>9.6260222943663951</v>
      </c>
      <c r="M1012" s="35">
        <f t="shared" si="511"/>
        <v>16.263803320922211</v>
      </c>
      <c r="N1012" s="35">
        <f t="shared" si="511"/>
        <v>15.667015263777216</v>
      </c>
      <c r="O1012" s="35">
        <f t="shared" si="511"/>
        <v>-4.3094274912977859</v>
      </c>
      <c r="P1012" s="499">
        <f t="shared" si="511"/>
        <v>3.524013916397803</v>
      </c>
    </row>
    <row r="1013" spans="2:17" x14ac:dyDescent="0.3">
      <c r="B1013" s="31" t="s">
        <v>331</v>
      </c>
      <c r="C1013" s="34" t="s">
        <v>10</v>
      </c>
      <c r="D1013" s="35" t="s">
        <v>12</v>
      </c>
      <c r="E1013" s="35" t="s">
        <v>12</v>
      </c>
      <c r="F1013" s="35" t="s">
        <v>12</v>
      </c>
      <c r="G1013" s="35" t="s">
        <v>12</v>
      </c>
      <c r="H1013" s="35" t="s">
        <v>12</v>
      </c>
      <c r="I1013" s="35" t="s">
        <v>12</v>
      </c>
      <c r="J1013" s="34">
        <v>1.9278396227522991</v>
      </c>
      <c r="K1013" s="35">
        <f t="shared" si="511"/>
        <v>-23.802037461344764</v>
      </c>
      <c r="L1013" s="35">
        <f t="shared" si="511"/>
        <v>-5.8454088524198715</v>
      </c>
      <c r="M1013" s="35">
        <f t="shared" si="511"/>
        <v>7.8710307825708981</v>
      </c>
      <c r="N1013" s="35">
        <f t="shared" si="511"/>
        <v>7.9862072569287736</v>
      </c>
      <c r="O1013" s="35">
        <f t="shared" si="511"/>
        <v>-0.7052080070566733</v>
      </c>
      <c r="P1013" s="499">
        <f t="shared" si="511"/>
        <v>-27.021023959007518</v>
      </c>
    </row>
    <row r="1014" spans="2:17" x14ac:dyDescent="0.3">
      <c r="B1014" s="31" t="s">
        <v>332</v>
      </c>
      <c r="C1014" s="34" t="s">
        <v>12</v>
      </c>
      <c r="D1014" s="35" t="s">
        <v>10</v>
      </c>
      <c r="E1014" s="35" t="s">
        <v>10</v>
      </c>
      <c r="F1014" s="35" t="s">
        <v>10</v>
      </c>
      <c r="G1014" s="35" t="s">
        <v>10</v>
      </c>
      <c r="H1014" s="35" t="s">
        <v>10</v>
      </c>
      <c r="I1014" s="35" t="s">
        <v>10</v>
      </c>
      <c r="J1014" s="34">
        <v>10.095976334959571</v>
      </c>
      <c r="K1014" s="35">
        <f t="shared" si="511"/>
        <v>7.4594602215469843</v>
      </c>
      <c r="L1014" s="35">
        <f t="shared" si="511"/>
        <v>16.259281525081896</v>
      </c>
      <c r="M1014" s="35">
        <f t="shared" si="511"/>
        <v>6.1439709377490184</v>
      </c>
      <c r="N1014" s="35">
        <f t="shared" si="511"/>
        <v>-0.14657036940648149</v>
      </c>
      <c r="O1014" s="35">
        <f t="shared" si="511"/>
        <v>25.508307960042998</v>
      </c>
      <c r="P1014" s="499">
        <f t="shared" si="511"/>
        <v>-32.960638506894966</v>
      </c>
    </row>
    <row r="1015" spans="2:17" x14ac:dyDescent="0.3">
      <c r="B1015" s="31" t="s">
        <v>477</v>
      </c>
      <c r="C1015" s="34" t="s">
        <v>12</v>
      </c>
      <c r="D1015" s="35" t="s">
        <v>12</v>
      </c>
      <c r="E1015" s="35" t="s">
        <v>12</v>
      </c>
      <c r="F1015" s="35" t="s">
        <v>12</v>
      </c>
      <c r="G1015" s="35" t="s">
        <v>12</v>
      </c>
      <c r="H1015" s="35" t="s">
        <v>12</v>
      </c>
      <c r="I1015" s="35" t="s">
        <v>12</v>
      </c>
      <c r="J1015" s="34" t="s">
        <v>10</v>
      </c>
      <c r="K1015" s="35" t="str">
        <f t="shared" si="511"/>
        <v>nav</v>
      </c>
      <c r="L1015" s="35">
        <f t="shared" si="511"/>
        <v>10.161357311957463</v>
      </c>
      <c r="M1015" s="35">
        <f t="shared" si="511"/>
        <v>9.0271596373788814</v>
      </c>
      <c r="N1015" s="35">
        <f t="shared" si="511"/>
        <v>11.338433487547798</v>
      </c>
      <c r="O1015" s="35">
        <f t="shared" si="511"/>
        <v>-4.1998097636702347</v>
      </c>
      <c r="P1015" s="499">
        <f t="shared" si="511"/>
        <v>-49.888180623000409</v>
      </c>
    </row>
    <row r="1016" spans="2:17" s="301" customFormat="1" x14ac:dyDescent="0.3">
      <c r="B1016" s="31" t="s">
        <v>727</v>
      </c>
      <c r="C1016" s="34" t="s">
        <v>10</v>
      </c>
      <c r="D1016" s="35" t="s">
        <v>10</v>
      </c>
      <c r="E1016" s="35" t="s">
        <v>10</v>
      </c>
      <c r="F1016" s="35" t="s">
        <v>10</v>
      </c>
      <c r="G1016" s="35" t="s">
        <v>10</v>
      </c>
      <c r="H1016" s="35" t="s">
        <v>10</v>
      </c>
      <c r="I1016" s="35" t="s">
        <v>10</v>
      </c>
      <c r="J1016" s="34" t="s">
        <v>10</v>
      </c>
      <c r="K1016" s="35" t="str">
        <f t="shared" ref="K1016:K1024" si="512">IF(ISNUMBER((K836/J836-1)*100-K38),(K836/J836-1)*100-K38,"nav")</f>
        <v>nav</v>
      </c>
      <c r="L1016" s="35">
        <f t="shared" ref="L1016:P1016" si="513">IF(ISNUMBER((L836/K836-1)*100-L38),(L836/K836-1)*100-L38,"nav")</f>
        <v>-4.1644023696193546</v>
      </c>
      <c r="M1016" s="35">
        <f t="shared" si="513"/>
        <v>12.258004293444024</v>
      </c>
      <c r="N1016" s="35">
        <f t="shared" si="513"/>
        <v>16.731168479640402</v>
      </c>
      <c r="O1016" s="35">
        <f t="shared" si="513"/>
        <v>13.239399977328159</v>
      </c>
      <c r="P1016" s="35">
        <f t="shared" si="513"/>
        <v>-16.368388197845782</v>
      </c>
      <c r="Q1016" s="629"/>
    </row>
    <row r="1017" spans="2:17" x14ac:dyDescent="0.3">
      <c r="B1017" s="31" t="s">
        <v>333</v>
      </c>
      <c r="C1017" s="34" t="s">
        <v>10</v>
      </c>
      <c r="D1017" s="35" t="s">
        <v>10</v>
      </c>
      <c r="E1017" s="35" t="s">
        <v>10</v>
      </c>
      <c r="F1017" s="35" t="s">
        <v>10</v>
      </c>
      <c r="G1017" s="35" t="s">
        <v>10</v>
      </c>
      <c r="H1017" s="35" t="s">
        <v>10</v>
      </c>
      <c r="I1017" s="35" t="s">
        <v>10</v>
      </c>
      <c r="J1017" s="34" t="s">
        <v>10</v>
      </c>
      <c r="K1017" s="35" t="str">
        <f t="shared" si="512"/>
        <v>nav</v>
      </c>
      <c r="L1017" s="35">
        <f t="shared" ref="L1017:P1024" si="514">IF(ISNUMBER((L837/K837-1)*100-L39),(L837/K837-1)*100-L39,"nav")</f>
        <v>32.88049774229237</v>
      </c>
      <c r="M1017" s="35">
        <f t="shared" si="514"/>
        <v>14.053037634408621</v>
      </c>
      <c r="N1017" s="35">
        <f t="shared" si="514"/>
        <v>5.0784772028189895</v>
      </c>
      <c r="O1017" s="35">
        <f t="shared" si="514"/>
        <v>14.582527455097221</v>
      </c>
      <c r="P1017" s="499">
        <f t="shared" si="514"/>
        <v>-13.368155415887019</v>
      </c>
    </row>
    <row r="1018" spans="2:17" x14ac:dyDescent="0.3">
      <c r="B1018" s="31" t="s">
        <v>334</v>
      </c>
      <c r="C1018" s="34" t="s">
        <v>10</v>
      </c>
      <c r="D1018" s="35" t="s">
        <v>10</v>
      </c>
      <c r="E1018" s="35" t="s">
        <v>10</v>
      </c>
      <c r="F1018" s="35" t="s">
        <v>10</v>
      </c>
      <c r="G1018" s="35" t="s">
        <v>10</v>
      </c>
      <c r="H1018" s="35" t="s">
        <v>10</v>
      </c>
      <c r="I1018" s="35" t="s">
        <v>10</v>
      </c>
      <c r="J1018" s="34" t="s">
        <v>10</v>
      </c>
      <c r="K1018" s="35" t="str">
        <f t="shared" si="512"/>
        <v>nav</v>
      </c>
      <c r="L1018" s="35" t="str">
        <f t="shared" si="514"/>
        <v>nav</v>
      </c>
      <c r="M1018" s="35" t="str">
        <f t="shared" si="514"/>
        <v>nav</v>
      </c>
      <c r="N1018" s="35" t="str">
        <f t="shared" si="514"/>
        <v>nav</v>
      </c>
      <c r="O1018" s="35">
        <f t="shared" si="514"/>
        <v>23.278934025367551</v>
      </c>
      <c r="P1018" s="499">
        <f t="shared" si="514"/>
        <v>-29.315030724398383</v>
      </c>
    </row>
    <row r="1019" spans="2:17" x14ac:dyDescent="0.3">
      <c r="B1019" s="31" t="s">
        <v>335</v>
      </c>
      <c r="C1019" s="34" t="s">
        <v>10</v>
      </c>
      <c r="D1019" s="35" t="s">
        <v>10</v>
      </c>
      <c r="E1019" s="35" t="s">
        <v>10</v>
      </c>
      <c r="F1019" s="35" t="s">
        <v>10</v>
      </c>
      <c r="G1019" s="35" t="s">
        <v>10</v>
      </c>
      <c r="H1019" s="35" t="s">
        <v>10</v>
      </c>
      <c r="I1019" s="35" t="s">
        <v>10</v>
      </c>
      <c r="J1019" s="34" t="s">
        <v>10</v>
      </c>
      <c r="K1019" s="35" t="str">
        <f t="shared" si="512"/>
        <v>nav</v>
      </c>
      <c r="L1019" s="35" t="str">
        <f t="shared" si="514"/>
        <v>nav</v>
      </c>
      <c r="M1019" s="35" t="str">
        <f t="shared" si="514"/>
        <v>nav</v>
      </c>
      <c r="N1019" s="35" t="str">
        <f t="shared" si="514"/>
        <v>nav</v>
      </c>
      <c r="O1019" s="35" t="str">
        <f t="shared" si="514"/>
        <v>nav</v>
      </c>
      <c r="P1019" s="499" t="str">
        <f t="shared" si="514"/>
        <v>nav</v>
      </c>
    </row>
    <row r="1020" spans="2:17" x14ac:dyDescent="0.3">
      <c r="B1020" s="31" t="s">
        <v>336</v>
      </c>
      <c r="C1020" s="34" t="s">
        <v>12</v>
      </c>
      <c r="D1020" s="35" t="s">
        <v>12</v>
      </c>
      <c r="E1020" s="35" t="s">
        <v>12</v>
      </c>
      <c r="F1020" s="35" t="s">
        <v>12</v>
      </c>
      <c r="G1020" s="35" t="s">
        <v>12</v>
      </c>
      <c r="H1020" s="35" t="s">
        <v>12</v>
      </c>
      <c r="I1020" s="35" t="s">
        <v>12</v>
      </c>
      <c r="J1020" s="34">
        <v>1.5223785395159366</v>
      </c>
      <c r="K1020" s="35">
        <f t="shared" si="512"/>
        <v>1.6474490560958763</v>
      </c>
      <c r="L1020" s="35">
        <f t="shared" si="514"/>
        <v>13.461264344499671</v>
      </c>
      <c r="M1020" s="35">
        <f t="shared" si="514"/>
        <v>29.74994703792942</v>
      </c>
      <c r="N1020" s="35">
        <f t="shared" si="514"/>
        <v>31.567718937189618</v>
      </c>
      <c r="O1020" s="35">
        <f t="shared" si="514"/>
        <v>4.4609854843518253</v>
      </c>
      <c r="P1020" s="499">
        <f t="shared" si="514"/>
        <v>-11.038094795048099</v>
      </c>
    </row>
    <row r="1021" spans="2:17" x14ac:dyDescent="0.3">
      <c r="B1021" s="31" t="s">
        <v>337</v>
      </c>
      <c r="C1021" s="34" t="s">
        <v>12</v>
      </c>
      <c r="D1021" s="35" t="s">
        <v>12</v>
      </c>
      <c r="E1021" s="35" t="s">
        <v>12</v>
      </c>
      <c r="F1021" s="35" t="s">
        <v>12</v>
      </c>
      <c r="G1021" s="35" t="s">
        <v>12</v>
      </c>
      <c r="H1021" s="35" t="s">
        <v>12</v>
      </c>
      <c r="I1021" s="35" t="s">
        <v>12</v>
      </c>
      <c r="J1021" s="34">
        <v>13.790933568802354</v>
      </c>
      <c r="K1021" s="35">
        <f t="shared" si="512"/>
        <v>11.17517483398057</v>
      </c>
      <c r="L1021" s="35">
        <f t="shared" si="514"/>
        <v>8.2663786410908546</v>
      </c>
      <c r="M1021" s="35">
        <f t="shared" si="514"/>
        <v>7.1249739572560644</v>
      </c>
      <c r="N1021" s="35">
        <f t="shared" si="514"/>
        <v>0.30482562874247776</v>
      </c>
      <c r="O1021" s="35">
        <f t="shared" si="514"/>
        <v>0.64673249459257232</v>
      </c>
      <c r="P1021" s="499">
        <f t="shared" si="514"/>
        <v>-14.109989492635066</v>
      </c>
    </row>
    <row r="1022" spans="2:17" x14ac:dyDescent="0.3">
      <c r="B1022" s="31" t="s">
        <v>338</v>
      </c>
      <c r="C1022" s="34" t="s">
        <v>10</v>
      </c>
      <c r="D1022" s="35" t="s">
        <v>10</v>
      </c>
      <c r="E1022" s="35" t="s">
        <v>10</v>
      </c>
      <c r="F1022" s="35" t="s">
        <v>10</v>
      </c>
      <c r="G1022" s="35" t="s">
        <v>10</v>
      </c>
      <c r="H1022" s="35" t="s">
        <v>10</v>
      </c>
      <c r="I1022" s="35" t="s">
        <v>10</v>
      </c>
      <c r="J1022" s="34">
        <v>4.2003108818899042</v>
      </c>
      <c r="K1022" s="35" t="str">
        <f t="shared" si="512"/>
        <v>nav</v>
      </c>
      <c r="L1022" s="35">
        <f t="shared" si="514"/>
        <v>-3.1411120856114971</v>
      </c>
      <c r="M1022" s="35">
        <f t="shared" si="514"/>
        <v>9.1709092034689732</v>
      </c>
      <c r="N1022" s="35">
        <f t="shared" si="514"/>
        <v>7.7679168880631764</v>
      </c>
      <c r="O1022" s="35">
        <f t="shared" si="514"/>
        <v>-2.1808315752340803</v>
      </c>
      <c r="P1022" s="499">
        <f t="shared" si="514"/>
        <v>-21.123716490097639</v>
      </c>
    </row>
    <row r="1023" spans="2:17" x14ac:dyDescent="0.3">
      <c r="B1023" s="31" t="s">
        <v>339</v>
      </c>
      <c r="C1023" s="34" t="s">
        <v>12</v>
      </c>
      <c r="D1023" s="35" t="s">
        <v>10</v>
      </c>
      <c r="E1023" s="35" t="s">
        <v>10</v>
      </c>
      <c r="F1023" s="35" t="s">
        <v>10</v>
      </c>
      <c r="G1023" s="35" t="s">
        <v>10</v>
      </c>
      <c r="H1023" s="35" t="s">
        <v>10</v>
      </c>
      <c r="I1023" s="35" t="s">
        <v>10</v>
      </c>
      <c r="J1023" s="34">
        <v>10.210220680829348</v>
      </c>
      <c r="K1023" s="35">
        <f t="shared" si="512"/>
        <v>0.20426797030397736</v>
      </c>
      <c r="L1023" s="35">
        <f t="shared" si="514"/>
        <v>6.1258872669600581</v>
      </c>
      <c r="M1023" s="35">
        <f t="shared" si="514"/>
        <v>5.1597274119980758</v>
      </c>
      <c r="N1023" s="35">
        <f t="shared" si="514"/>
        <v>11.918040035340967</v>
      </c>
      <c r="O1023" s="35">
        <f t="shared" si="514"/>
        <v>9.7407325634337099</v>
      </c>
      <c r="P1023" s="499">
        <f t="shared" si="514"/>
        <v>-38.535062212371336</v>
      </c>
    </row>
    <row r="1024" spans="2:17" x14ac:dyDescent="0.3">
      <c r="B1024" s="33" t="s">
        <v>340</v>
      </c>
      <c r="C1024" s="36" t="s">
        <v>12</v>
      </c>
      <c r="D1024" s="37" t="s">
        <v>12</v>
      </c>
      <c r="E1024" s="37" t="s">
        <v>12</v>
      </c>
      <c r="F1024" s="37" t="s">
        <v>12</v>
      </c>
      <c r="G1024" s="37" t="s">
        <v>12</v>
      </c>
      <c r="H1024" s="37" t="s">
        <v>12</v>
      </c>
      <c r="I1024" s="37" t="s">
        <v>12</v>
      </c>
      <c r="J1024" s="36">
        <v>1.5286201969559832</v>
      </c>
      <c r="K1024" s="37">
        <f t="shared" si="512"/>
        <v>9.5036917967140369</v>
      </c>
      <c r="L1024" s="37">
        <f t="shared" si="514"/>
        <v>0.99583290078856868</v>
      </c>
      <c r="M1024" s="37">
        <f t="shared" si="514"/>
        <v>-1.1656910036679546</v>
      </c>
      <c r="N1024" s="37">
        <f t="shared" si="514"/>
        <v>-3.8919690931132607</v>
      </c>
      <c r="O1024" s="37">
        <f t="shared" si="514"/>
        <v>6.0434059396517901</v>
      </c>
      <c r="P1024" s="500">
        <f t="shared" si="514"/>
        <v>-4.3903444953128385</v>
      </c>
    </row>
    <row r="1025" spans="2:17" x14ac:dyDescent="0.3">
      <c r="B1025" s="3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</row>
    <row r="1026" spans="2:17" x14ac:dyDescent="0.3">
      <c r="B1026" s="722" t="s">
        <v>381</v>
      </c>
      <c r="C1026" s="722"/>
      <c r="D1026" s="722"/>
      <c r="E1026" s="722"/>
      <c r="F1026" s="722"/>
      <c r="G1026" s="722"/>
      <c r="H1026" s="722"/>
      <c r="I1026" s="722"/>
      <c r="J1026" s="722"/>
      <c r="K1026" s="722"/>
      <c r="L1026" s="722"/>
      <c r="M1026" s="722"/>
      <c r="N1026" s="722"/>
      <c r="O1026" s="722"/>
      <c r="P1026" s="722"/>
    </row>
    <row r="1027" spans="2:17" x14ac:dyDescent="0.3">
      <c r="B1027" s="733" t="s">
        <v>382</v>
      </c>
      <c r="C1027" s="733"/>
      <c r="D1027" s="733"/>
      <c r="E1027" s="733"/>
      <c r="F1027" s="733"/>
      <c r="G1027" s="733"/>
      <c r="H1027" s="733"/>
      <c r="I1027" s="733"/>
      <c r="J1027" s="733"/>
      <c r="K1027" s="733"/>
      <c r="L1027" s="733"/>
      <c r="M1027" s="733"/>
      <c r="N1027" s="733"/>
      <c r="O1027" s="733"/>
      <c r="P1027" s="733"/>
    </row>
    <row r="1028" spans="2:17" x14ac:dyDescent="0.3">
      <c r="B1028" s="734" t="s">
        <v>580</v>
      </c>
      <c r="C1028" s="734"/>
      <c r="D1028" s="734"/>
      <c r="E1028" s="734"/>
      <c r="F1028" s="734"/>
      <c r="G1028" s="734"/>
      <c r="H1028" s="734"/>
      <c r="I1028" s="734"/>
      <c r="J1028" s="734"/>
      <c r="K1028" s="734"/>
      <c r="L1028" s="734"/>
      <c r="M1028" s="734"/>
      <c r="N1028" s="734"/>
      <c r="O1028" s="734"/>
      <c r="P1028" s="734"/>
    </row>
    <row r="1029" spans="2:17" x14ac:dyDescent="0.3">
      <c r="B1029" s="3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</row>
    <row r="1030" spans="2:17" x14ac:dyDescent="0.3">
      <c r="B1030" s="17">
        <v>100</v>
      </c>
      <c r="C1030" s="715" t="s">
        <v>22</v>
      </c>
      <c r="D1030" s="716"/>
      <c r="E1030" s="716"/>
      <c r="F1030" s="716"/>
      <c r="G1030" s="716"/>
      <c r="H1030" s="716"/>
      <c r="I1030" s="716"/>
      <c r="J1030" s="715" t="s">
        <v>23</v>
      </c>
      <c r="K1030" s="716"/>
      <c r="L1030" s="716"/>
      <c r="M1030" s="716"/>
      <c r="N1030" s="716"/>
      <c r="O1030" s="716"/>
      <c r="P1030" s="716"/>
    </row>
    <row r="1031" spans="2:17" x14ac:dyDescent="0.3">
      <c r="B1031" s="3"/>
      <c r="C1031" s="431">
        <v>2014</v>
      </c>
      <c r="D1031" s="416">
        <v>2015</v>
      </c>
      <c r="E1031" s="416">
        <v>2016</v>
      </c>
      <c r="F1031" s="416">
        <v>2017</v>
      </c>
      <c r="G1031" s="416">
        <v>2018</v>
      </c>
      <c r="H1031" s="416">
        <v>2019</v>
      </c>
      <c r="I1031" s="416">
        <v>2020</v>
      </c>
      <c r="J1031" s="384">
        <v>2014</v>
      </c>
      <c r="K1031" s="385">
        <v>2015</v>
      </c>
      <c r="L1031" s="385">
        <v>2016</v>
      </c>
      <c r="M1031" s="385">
        <v>2017</v>
      </c>
      <c r="N1031" s="385">
        <v>2018</v>
      </c>
      <c r="O1031" s="385">
        <v>2019</v>
      </c>
      <c r="P1031" s="385">
        <v>2020</v>
      </c>
    </row>
    <row r="1032" spans="2:17" x14ac:dyDescent="0.3">
      <c r="B1032" s="32" t="s">
        <v>327</v>
      </c>
      <c r="C1032" s="42">
        <f t="shared" ref="C1032:I1039" si="515">IF(ISNUMBER(C762/C334*1000000),C762/C334*1000000,"nav")</f>
        <v>7785.3483422756181</v>
      </c>
      <c r="D1032" s="43">
        <f t="shared" si="515"/>
        <v>5690.1404078695832</v>
      </c>
      <c r="E1032" s="43">
        <f t="shared" si="515"/>
        <v>5669.8203079476243</v>
      </c>
      <c r="F1032" s="43">
        <f t="shared" si="515"/>
        <v>5161.6581687735497</v>
      </c>
      <c r="G1032" s="43">
        <f t="shared" si="515"/>
        <v>2869.7797869966739</v>
      </c>
      <c r="H1032" s="43">
        <f t="shared" si="515"/>
        <v>2108.8731425201518</v>
      </c>
      <c r="I1032" s="43">
        <f t="shared" si="515"/>
        <v>1254.7090209869912</v>
      </c>
      <c r="J1032" s="42">
        <f t="shared" ref="J1032:O1032" si="516">IF(ISNUMBER(J762/J334*1000000),J762/J334*1000000,"nav")</f>
        <v>173.05671071814902</v>
      </c>
      <c r="K1032" s="43">
        <f t="shared" si="516"/>
        <v>146.18709519328539</v>
      </c>
      <c r="L1032" s="43">
        <f t="shared" si="516"/>
        <v>161.1413705442863</v>
      </c>
      <c r="M1032" s="43">
        <f t="shared" si="516"/>
        <v>172.33943658558292</v>
      </c>
      <c r="N1032" s="43">
        <f t="shared" si="516"/>
        <v>108.23899234940247</v>
      </c>
      <c r="O1032" s="43">
        <f t="shared" si="516"/>
        <v>95.462481245439804</v>
      </c>
      <c r="P1032" s="498">
        <f t="shared" ref="P1032:P1039" si="517">IF(ISNUMBER(P762/P334*1000000),P762/P334*1000000,"nav")</f>
        <v>84.319880228650817</v>
      </c>
    </row>
    <row r="1033" spans="2:17" s="301" customFormat="1" x14ac:dyDescent="0.3">
      <c r="B1033" s="31" t="s">
        <v>640</v>
      </c>
      <c r="C1033" s="34">
        <f t="shared" si="515"/>
        <v>4392.0740286793116</v>
      </c>
      <c r="D1033" s="35">
        <f t="shared" si="515"/>
        <v>4130.5401649285395</v>
      </c>
      <c r="E1033" s="35">
        <f t="shared" si="515"/>
        <v>4324.0805710470213</v>
      </c>
      <c r="F1033" s="35">
        <f t="shared" si="515"/>
        <v>5582.5818610787937</v>
      </c>
      <c r="G1033" s="35">
        <f t="shared" si="515"/>
        <v>6000.5006430277417</v>
      </c>
      <c r="H1033" s="35">
        <f t="shared" si="515"/>
        <v>5333.5368443610869</v>
      </c>
      <c r="I1033" s="35">
        <f t="shared" si="515"/>
        <v>5782.6290776387013</v>
      </c>
      <c r="J1033" s="34">
        <f t="shared" ref="J1033:O1039" si="518">IF(ISNUMBER(J763/J335*1000000),J763/J335*1000000,"nav")</f>
        <v>800.79867233689447</v>
      </c>
      <c r="K1033" s="35">
        <f t="shared" si="518"/>
        <v>5087.4839100477011</v>
      </c>
      <c r="L1033" s="35">
        <f t="shared" si="518"/>
        <v>3334.2387336078741</v>
      </c>
      <c r="M1033" s="35">
        <f t="shared" si="518"/>
        <v>3777.6478312610288</v>
      </c>
      <c r="N1033" s="35">
        <f t="shared" si="518"/>
        <v>7864.9024246008266</v>
      </c>
      <c r="O1033" s="35">
        <f t="shared" si="518"/>
        <v>10704.1905687895</v>
      </c>
      <c r="P1033" s="499">
        <f t="shared" si="517"/>
        <v>8836.6711083241898</v>
      </c>
    </row>
    <row r="1034" spans="2:17" x14ac:dyDescent="0.3">
      <c r="B1034" s="31" t="s">
        <v>328</v>
      </c>
      <c r="C1034" s="34" t="str">
        <f t="shared" si="515"/>
        <v>nav</v>
      </c>
      <c r="D1034" s="35" t="str">
        <f t="shared" si="515"/>
        <v>nav</v>
      </c>
      <c r="E1034" s="35" t="str">
        <f t="shared" si="515"/>
        <v>nav</v>
      </c>
      <c r="F1034" s="35" t="str">
        <f t="shared" si="515"/>
        <v>nav</v>
      </c>
      <c r="G1034" s="35" t="str">
        <f t="shared" si="515"/>
        <v>nav</v>
      </c>
      <c r="H1034" s="35" t="str">
        <f t="shared" si="515"/>
        <v>nav</v>
      </c>
      <c r="I1034" s="35" t="str">
        <f t="shared" si="515"/>
        <v>nav</v>
      </c>
      <c r="J1034" s="34" t="str">
        <f t="shared" si="518"/>
        <v>nav</v>
      </c>
      <c r="K1034" s="35" t="str">
        <f t="shared" si="518"/>
        <v>nav</v>
      </c>
      <c r="L1034" s="35" t="str">
        <f t="shared" si="518"/>
        <v>nav</v>
      </c>
      <c r="M1034" s="35" t="str">
        <f t="shared" si="518"/>
        <v>nav</v>
      </c>
      <c r="N1034" s="35" t="str">
        <f t="shared" si="518"/>
        <v>nav</v>
      </c>
      <c r="O1034" s="35" t="str">
        <f t="shared" si="518"/>
        <v>nav</v>
      </c>
      <c r="P1034" s="499" t="str">
        <f t="shared" si="517"/>
        <v>nav</v>
      </c>
    </row>
    <row r="1035" spans="2:17" x14ac:dyDescent="0.3">
      <c r="B1035" s="31" t="s">
        <v>329</v>
      </c>
      <c r="C1035" s="34">
        <f t="shared" si="515"/>
        <v>1436.7046744788317</v>
      </c>
      <c r="D1035" s="35">
        <f t="shared" si="515"/>
        <v>1076.9195591624655</v>
      </c>
      <c r="E1035" s="35">
        <f t="shared" si="515"/>
        <v>1038.6921546261506</v>
      </c>
      <c r="F1035" s="35">
        <f t="shared" si="515"/>
        <v>1177.0664317151791</v>
      </c>
      <c r="G1035" s="35">
        <f t="shared" si="515"/>
        <v>1123.0427645477789</v>
      </c>
      <c r="H1035" s="35">
        <f t="shared" si="515"/>
        <v>1122.4823413890854</v>
      </c>
      <c r="I1035" s="35">
        <f t="shared" si="515"/>
        <v>839.09013058036874</v>
      </c>
      <c r="J1035" s="34">
        <f t="shared" si="518"/>
        <v>384.10421479409865</v>
      </c>
      <c r="K1035" s="35">
        <f t="shared" si="518"/>
        <v>238.05477425354803</v>
      </c>
      <c r="L1035" s="35">
        <f t="shared" si="518"/>
        <v>350.57520036460886</v>
      </c>
      <c r="M1035" s="35">
        <f t="shared" si="518"/>
        <v>421.62353121358672</v>
      </c>
      <c r="N1035" s="35">
        <f t="shared" si="518"/>
        <v>290.44771557214369</v>
      </c>
      <c r="O1035" s="35">
        <f t="shared" si="518"/>
        <v>218.27393246972085</v>
      </c>
      <c r="P1035" s="499">
        <f t="shared" si="517"/>
        <v>135.15633417261782</v>
      </c>
    </row>
    <row r="1036" spans="2:17" x14ac:dyDescent="0.3">
      <c r="B1036" s="31" t="s">
        <v>330</v>
      </c>
      <c r="C1036" s="34">
        <f t="shared" si="515"/>
        <v>1264.9876295265221</v>
      </c>
      <c r="D1036" s="35">
        <f t="shared" si="515"/>
        <v>1235.3184857062538</v>
      </c>
      <c r="E1036" s="35">
        <f t="shared" si="515"/>
        <v>1404.8284642588501</v>
      </c>
      <c r="F1036" s="35">
        <f t="shared" si="515"/>
        <v>1586.225758115103</v>
      </c>
      <c r="G1036" s="35">
        <f t="shared" si="515"/>
        <v>1244.0718933250712</v>
      </c>
      <c r="H1036" s="35">
        <f t="shared" si="515"/>
        <v>1018.3406341356643</v>
      </c>
      <c r="I1036" s="35">
        <f t="shared" si="515"/>
        <v>949.58175988411654</v>
      </c>
      <c r="J1036" s="34" t="str">
        <f t="shared" si="518"/>
        <v>nav</v>
      </c>
      <c r="K1036" s="35" t="str">
        <f t="shared" si="518"/>
        <v>nav</v>
      </c>
      <c r="L1036" s="35" t="str">
        <f t="shared" si="518"/>
        <v>nav</v>
      </c>
      <c r="M1036" s="35" t="str">
        <f t="shared" si="518"/>
        <v>nav</v>
      </c>
      <c r="N1036" s="35" t="str">
        <f t="shared" si="518"/>
        <v>nav</v>
      </c>
      <c r="O1036" s="35" t="str">
        <f t="shared" si="518"/>
        <v>nav</v>
      </c>
      <c r="P1036" s="499" t="str">
        <f t="shared" si="517"/>
        <v>nav</v>
      </c>
    </row>
    <row r="1037" spans="2:17" x14ac:dyDescent="0.3">
      <c r="B1037" s="31" t="s">
        <v>331</v>
      </c>
      <c r="C1037" s="34">
        <f t="shared" si="515"/>
        <v>2761.1963844829424</v>
      </c>
      <c r="D1037" s="35">
        <f t="shared" si="515"/>
        <v>2078.710267836469</v>
      </c>
      <c r="E1037" s="35">
        <f t="shared" si="515"/>
        <v>1840.1728083554876</v>
      </c>
      <c r="F1037" s="35">
        <f t="shared" si="515"/>
        <v>1921.7029958261749</v>
      </c>
      <c r="G1037" s="35">
        <f t="shared" si="515"/>
        <v>1943.1468411392909</v>
      </c>
      <c r="H1037" s="35">
        <f t="shared" si="515"/>
        <v>1778.8852652640276</v>
      </c>
      <c r="I1037" s="35">
        <f t="shared" si="515"/>
        <v>1571.3867736101481</v>
      </c>
      <c r="J1037" s="34">
        <f t="shared" si="518"/>
        <v>187.54988354287258</v>
      </c>
      <c r="K1037" s="35">
        <f t="shared" si="518"/>
        <v>143.30823599306774</v>
      </c>
      <c r="L1037" s="35">
        <f t="shared" si="518"/>
        <v>128.80374325245197</v>
      </c>
      <c r="M1037" s="35">
        <f t="shared" si="518"/>
        <v>122.07981849135356</v>
      </c>
      <c r="N1037" s="35">
        <f t="shared" si="518"/>
        <v>98.191203837575586</v>
      </c>
      <c r="O1037" s="35">
        <f t="shared" si="518"/>
        <v>68.529512035148556</v>
      </c>
      <c r="P1037" s="499">
        <f t="shared" si="517"/>
        <v>81.064033934293889</v>
      </c>
    </row>
    <row r="1038" spans="2:17" x14ac:dyDescent="0.3">
      <c r="B1038" s="31" t="s">
        <v>332</v>
      </c>
      <c r="C1038" s="34">
        <f t="shared" si="515"/>
        <v>4307.8130118727122</v>
      </c>
      <c r="D1038" s="35">
        <f t="shared" si="515"/>
        <v>2757.2486140494825</v>
      </c>
      <c r="E1038" s="35">
        <f t="shared" si="515"/>
        <v>2525.8374638423779</v>
      </c>
      <c r="F1038" s="35">
        <f t="shared" si="515"/>
        <v>2165.5084190685334</v>
      </c>
      <c r="G1038" s="35">
        <f t="shared" si="515"/>
        <v>2083.7038785713444</v>
      </c>
      <c r="H1038" s="35">
        <f t="shared" si="515"/>
        <v>1952.1627639308742</v>
      </c>
      <c r="I1038" s="35">
        <f t="shared" si="515"/>
        <v>1261.4401184939691</v>
      </c>
      <c r="J1038" s="34">
        <f t="shared" si="518"/>
        <v>1879.59993462082</v>
      </c>
      <c r="K1038" s="35">
        <f t="shared" si="518"/>
        <v>1011.7866383545515</v>
      </c>
      <c r="L1038" s="35">
        <f t="shared" si="518"/>
        <v>1117.3822778082149</v>
      </c>
      <c r="M1038" s="35">
        <f t="shared" si="518"/>
        <v>2103.7556689132271</v>
      </c>
      <c r="N1038" s="35">
        <f t="shared" si="518"/>
        <v>3207.0108299357371</v>
      </c>
      <c r="O1038" s="35">
        <f t="shared" si="518"/>
        <v>4622.3060352193779</v>
      </c>
      <c r="P1038" s="499">
        <f t="shared" si="517"/>
        <v>3708.7696463082111</v>
      </c>
    </row>
    <row r="1039" spans="2:17" x14ac:dyDescent="0.3">
      <c r="B1039" s="31" t="s">
        <v>477</v>
      </c>
      <c r="C1039" s="34" t="str">
        <f t="shared" si="515"/>
        <v>nav</v>
      </c>
      <c r="D1039" s="35">
        <f t="shared" si="515"/>
        <v>2309.8953616912536</v>
      </c>
      <c r="E1039" s="35">
        <f t="shared" si="515"/>
        <v>2677.4983464357365</v>
      </c>
      <c r="F1039" s="35">
        <f t="shared" si="515"/>
        <v>2431.387656109905</v>
      </c>
      <c r="G1039" s="35">
        <f t="shared" si="515"/>
        <v>2450.8683497327174</v>
      </c>
      <c r="H1039" s="35">
        <f t="shared" si="515"/>
        <v>2303.5335615870999</v>
      </c>
      <c r="I1039" s="35">
        <f t="shared" si="515"/>
        <v>1972.3201670721869</v>
      </c>
      <c r="J1039" s="34" t="str">
        <f t="shared" si="518"/>
        <v>nav</v>
      </c>
      <c r="K1039" s="35" t="str">
        <f t="shared" si="518"/>
        <v>nav</v>
      </c>
      <c r="L1039" s="35" t="str">
        <f t="shared" si="518"/>
        <v>nav</v>
      </c>
      <c r="M1039" s="35" t="str">
        <f t="shared" si="518"/>
        <v>nav</v>
      </c>
      <c r="N1039" s="35" t="str">
        <f t="shared" si="518"/>
        <v>nav</v>
      </c>
      <c r="O1039" s="35" t="str">
        <f t="shared" si="518"/>
        <v>nav</v>
      </c>
      <c r="P1039" s="499" t="str">
        <f t="shared" si="517"/>
        <v>nav</v>
      </c>
    </row>
    <row r="1040" spans="2:17" s="301" customFormat="1" x14ac:dyDescent="0.3">
      <c r="B1040" s="31" t="s">
        <v>727</v>
      </c>
      <c r="C1040" s="34">
        <f t="shared" ref="C1040:D1048" si="519">IF(ISNUMBER(C770/C342*1000000),C770/C342*1000000,"nav")</f>
        <v>1201.1729866940263</v>
      </c>
      <c r="D1040" s="35">
        <f t="shared" si="519"/>
        <v>1174.1358259638596</v>
      </c>
      <c r="E1040" s="35">
        <f t="shared" ref="E1040:I1040" si="520">IF(ISNUMBER(E770/E342*1000000),E770/E342*1000000,"nav")</f>
        <v>1136.1855041772956</v>
      </c>
      <c r="F1040" s="35">
        <f t="shared" si="520"/>
        <v>1131.313642621654</v>
      </c>
      <c r="G1040" s="35">
        <f t="shared" si="520"/>
        <v>1134.3782860369195</v>
      </c>
      <c r="H1040" s="35">
        <f t="shared" si="520"/>
        <v>1052.3208796901679</v>
      </c>
      <c r="I1040" s="35">
        <f t="shared" si="520"/>
        <v>935.67285354309422</v>
      </c>
      <c r="J1040" s="34">
        <f t="shared" ref="J1040:K1048" si="521">IF(ISNUMBER(J770/J342*1000000),J770/J342*1000000,"nav")</f>
        <v>2965.0777326181296</v>
      </c>
      <c r="K1040" s="35">
        <f t="shared" si="521"/>
        <v>2519.489345901125</v>
      </c>
      <c r="L1040" s="35">
        <f t="shared" ref="L1040:P1040" si="522">IF(ISNUMBER(L770/L342*1000000),L770/L342*1000000,"nav")</f>
        <v>2205.4679654635038</v>
      </c>
      <c r="M1040" s="35">
        <f t="shared" si="522"/>
        <v>2286.0770100785458</v>
      </c>
      <c r="N1040" s="35">
        <f t="shared" si="522"/>
        <v>2305.085590297921</v>
      </c>
      <c r="O1040" s="35">
        <f t="shared" si="522"/>
        <v>2109.5656715111891</v>
      </c>
      <c r="P1040" s="35">
        <f t="shared" si="522"/>
        <v>1989.2825274396685</v>
      </c>
      <c r="Q1040" s="629"/>
    </row>
    <row r="1041" spans="2:16" x14ac:dyDescent="0.3">
      <c r="B1041" s="31" t="s">
        <v>333</v>
      </c>
      <c r="C1041" s="34" t="str">
        <f t="shared" si="519"/>
        <v>nav</v>
      </c>
      <c r="D1041" s="35">
        <f t="shared" si="519"/>
        <v>1455.7164542976284</v>
      </c>
      <c r="E1041" s="35">
        <f t="shared" ref="E1041:I1048" si="523">IF(ISNUMBER(E771/E343*1000000),E771/E343*1000000,"nav")</f>
        <v>1801.0936557771424</v>
      </c>
      <c r="F1041" s="35">
        <f t="shared" si="523"/>
        <v>2096.792034128277</v>
      </c>
      <c r="G1041" s="35">
        <f t="shared" si="523"/>
        <v>2221.0874901091765</v>
      </c>
      <c r="H1041" s="35">
        <f t="shared" si="523"/>
        <v>1786.284383277394</v>
      </c>
      <c r="I1041" s="35">
        <f t="shared" si="523"/>
        <v>1579.9668808090553</v>
      </c>
      <c r="J1041" s="34" t="str">
        <f t="shared" si="521"/>
        <v>nav</v>
      </c>
      <c r="K1041" s="35" t="str">
        <f t="shared" si="521"/>
        <v>nav</v>
      </c>
      <c r="L1041" s="35" t="str">
        <f t="shared" ref="L1041:P1048" si="524">IF(ISNUMBER(L771/L343*1000000),L771/L343*1000000,"nav")</f>
        <v>nav</v>
      </c>
      <c r="M1041" s="35" t="str">
        <f t="shared" si="524"/>
        <v>nav</v>
      </c>
      <c r="N1041" s="35" t="str">
        <f t="shared" si="524"/>
        <v>nav</v>
      </c>
      <c r="O1041" s="35" t="str">
        <f t="shared" si="524"/>
        <v>nav</v>
      </c>
      <c r="P1041" s="499" t="str">
        <f t="shared" si="524"/>
        <v>nav</v>
      </c>
    </row>
    <row r="1042" spans="2:16" x14ac:dyDescent="0.3">
      <c r="B1042" s="31" t="s">
        <v>334</v>
      </c>
      <c r="C1042" s="34">
        <f t="shared" si="519"/>
        <v>187.42862213440145</v>
      </c>
      <c r="D1042" s="35">
        <f t="shared" si="519"/>
        <v>103.40457601189974</v>
      </c>
      <c r="E1042" s="35">
        <f t="shared" si="523"/>
        <v>107.66269639774161</v>
      </c>
      <c r="F1042" s="35">
        <f t="shared" si="523"/>
        <v>218.16208787346156</v>
      </c>
      <c r="G1042" s="35">
        <f t="shared" si="523"/>
        <v>209.07843965635459</v>
      </c>
      <c r="H1042" s="35">
        <f t="shared" si="523"/>
        <v>222.60419514816883</v>
      </c>
      <c r="I1042" s="35">
        <f t="shared" si="523"/>
        <v>239.44732158925035</v>
      </c>
      <c r="J1042" s="34" t="str">
        <f t="shared" si="521"/>
        <v>nav</v>
      </c>
      <c r="K1042" s="35" t="str">
        <f t="shared" si="521"/>
        <v>nav</v>
      </c>
      <c r="L1042" s="35" t="str">
        <f t="shared" si="524"/>
        <v>nav</v>
      </c>
      <c r="M1042" s="35" t="str">
        <f t="shared" si="524"/>
        <v>nav</v>
      </c>
      <c r="N1042" s="35" t="str">
        <f t="shared" si="524"/>
        <v>nav</v>
      </c>
      <c r="O1042" s="35" t="str">
        <f t="shared" si="524"/>
        <v>nav</v>
      </c>
      <c r="P1042" s="499" t="str">
        <f t="shared" si="524"/>
        <v>nav</v>
      </c>
    </row>
    <row r="1043" spans="2:16" x14ac:dyDescent="0.3">
      <c r="B1043" s="31" t="s">
        <v>335</v>
      </c>
      <c r="C1043" s="34">
        <f t="shared" si="519"/>
        <v>1503.4328420280694</v>
      </c>
      <c r="D1043" s="35">
        <f t="shared" si="519"/>
        <v>949.79460151705575</v>
      </c>
      <c r="E1043" s="35">
        <f t="shared" si="523"/>
        <v>995.63700330007373</v>
      </c>
      <c r="F1043" s="35">
        <f t="shared" si="523"/>
        <v>982.40378160057935</v>
      </c>
      <c r="G1043" s="35">
        <f t="shared" si="523"/>
        <v>971.00926749908865</v>
      </c>
      <c r="H1043" s="35">
        <f t="shared" si="523"/>
        <v>1020.6436676984886</v>
      </c>
      <c r="I1043" s="35">
        <f t="shared" si="523"/>
        <v>833.86376904348595</v>
      </c>
      <c r="J1043" s="34" t="s">
        <v>12</v>
      </c>
      <c r="K1043" s="35" t="s">
        <v>12</v>
      </c>
      <c r="L1043" s="35" t="s">
        <v>12</v>
      </c>
      <c r="M1043" s="35" t="s">
        <v>12</v>
      </c>
      <c r="N1043" s="35" t="s">
        <v>12</v>
      </c>
      <c r="O1043" s="35" t="s">
        <v>12</v>
      </c>
      <c r="P1043" s="499" t="s">
        <v>12</v>
      </c>
    </row>
    <row r="1044" spans="2:16" x14ac:dyDescent="0.3">
      <c r="B1044" s="31" t="s">
        <v>336</v>
      </c>
      <c r="C1044" s="34">
        <f t="shared" si="519"/>
        <v>703.78292906645061</v>
      </c>
      <c r="D1044" s="35">
        <f t="shared" si="519"/>
        <v>703.64222814556354</v>
      </c>
      <c r="E1044" s="35">
        <f t="shared" si="523"/>
        <v>598.29791892818571</v>
      </c>
      <c r="F1044" s="35">
        <f t="shared" si="523"/>
        <v>589.56987814736704</v>
      </c>
      <c r="G1044" s="35">
        <f t="shared" si="523"/>
        <v>562.53413323352822</v>
      </c>
      <c r="H1044" s="35">
        <f t="shared" si="523"/>
        <v>543.78755083254543</v>
      </c>
      <c r="I1044" s="35">
        <f t="shared" si="523"/>
        <v>458.47910771740516</v>
      </c>
      <c r="J1044" s="34">
        <f t="shared" si="521"/>
        <v>191.08757254690337</v>
      </c>
      <c r="K1044" s="35">
        <f t="shared" si="521"/>
        <v>169.40596227596117</v>
      </c>
      <c r="L1044" s="35">
        <f t="shared" si="524"/>
        <v>141.66464690022875</v>
      </c>
      <c r="M1044" s="35">
        <f t="shared" si="524"/>
        <v>149.53317987813753</v>
      </c>
      <c r="N1044" s="35">
        <f t="shared" si="524"/>
        <v>143.30547123150117</v>
      </c>
      <c r="O1044" s="35">
        <f t="shared" si="524"/>
        <v>102.04539378537322</v>
      </c>
      <c r="P1044" s="499">
        <f t="shared" si="524"/>
        <v>103.00694509369414</v>
      </c>
    </row>
    <row r="1045" spans="2:16" x14ac:dyDescent="0.3">
      <c r="B1045" s="31" t="s">
        <v>337</v>
      </c>
      <c r="C1045" s="34">
        <f t="shared" si="519"/>
        <v>1704.5735797181367</v>
      </c>
      <c r="D1045" s="35">
        <f t="shared" si="519"/>
        <v>1492.799410268959</v>
      </c>
      <c r="E1045" s="35">
        <f t="shared" si="523"/>
        <v>1507.5830243976616</v>
      </c>
      <c r="F1045" s="35">
        <f t="shared" si="523"/>
        <v>1456.5886353170256</v>
      </c>
      <c r="G1045" s="35">
        <f t="shared" si="523"/>
        <v>1192.4370532500952</v>
      </c>
      <c r="H1045" s="35">
        <f t="shared" si="523"/>
        <v>1046.2917292924662</v>
      </c>
      <c r="I1045" s="35">
        <f t="shared" si="523"/>
        <v>924.0416309087251</v>
      </c>
      <c r="J1045" s="34">
        <f t="shared" si="521"/>
        <v>1039.4240926477855</v>
      </c>
      <c r="K1045" s="35">
        <f t="shared" si="521"/>
        <v>1052.6917302349552</v>
      </c>
      <c r="L1045" s="35">
        <f t="shared" si="524"/>
        <v>623.37287705422125</v>
      </c>
      <c r="M1045" s="35">
        <f t="shared" si="524"/>
        <v>397.18612276009537</v>
      </c>
      <c r="N1045" s="35">
        <f t="shared" si="524"/>
        <v>235.18964738443796</v>
      </c>
      <c r="O1045" s="35">
        <f t="shared" si="524"/>
        <v>216.35640943474561</v>
      </c>
      <c r="P1045" s="499">
        <f t="shared" si="524"/>
        <v>253.50503573271496</v>
      </c>
    </row>
    <row r="1046" spans="2:16" x14ac:dyDescent="0.3">
      <c r="B1046" s="31" t="s">
        <v>338</v>
      </c>
      <c r="C1046" s="34">
        <f t="shared" si="519"/>
        <v>199065.06134647771</v>
      </c>
      <c r="D1046" s="35">
        <f t="shared" si="519"/>
        <v>14260.196155261217</v>
      </c>
      <c r="E1046" s="35">
        <f t="shared" si="523"/>
        <v>10943.010103528444</v>
      </c>
      <c r="F1046" s="35">
        <f t="shared" si="523"/>
        <v>9954.2584177169047</v>
      </c>
      <c r="G1046" s="35">
        <f t="shared" si="523"/>
        <v>8814.3302877900496</v>
      </c>
      <c r="H1046" s="35">
        <f t="shared" si="523"/>
        <v>7403.779712179431</v>
      </c>
      <c r="I1046" s="35">
        <f t="shared" si="523"/>
        <v>4027.0671430665088</v>
      </c>
      <c r="J1046" s="34" t="str">
        <f t="shared" si="521"/>
        <v>nav</v>
      </c>
      <c r="K1046" s="35" t="str">
        <f t="shared" si="521"/>
        <v>nav</v>
      </c>
      <c r="L1046" s="35" t="str">
        <f t="shared" si="524"/>
        <v>nav</v>
      </c>
      <c r="M1046" s="35" t="str">
        <f t="shared" si="524"/>
        <v>nav</v>
      </c>
      <c r="N1046" s="35" t="str">
        <f t="shared" si="524"/>
        <v>nav</v>
      </c>
      <c r="O1046" s="35" t="str">
        <f t="shared" si="524"/>
        <v>nav</v>
      </c>
      <c r="P1046" s="499" t="str">
        <f t="shared" si="524"/>
        <v>nav</v>
      </c>
    </row>
    <row r="1047" spans="2:16" x14ac:dyDescent="0.3">
      <c r="B1047" s="31" t="s">
        <v>339</v>
      </c>
      <c r="C1047" s="34">
        <f t="shared" si="519"/>
        <v>1215.9658456425736</v>
      </c>
      <c r="D1047" s="35">
        <f t="shared" si="519"/>
        <v>1024.3618795851555</v>
      </c>
      <c r="E1047" s="35">
        <f t="shared" si="523"/>
        <v>1238.8042528256908</v>
      </c>
      <c r="F1047" s="35">
        <f t="shared" si="523"/>
        <v>1319.9811176603259</v>
      </c>
      <c r="G1047" s="35">
        <f t="shared" si="523"/>
        <v>1524.0621556788224</v>
      </c>
      <c r="H1047" s="35">
        <f t="shared" si="523"/>
        <v>1404.9301454813906</v>
      </c>
      <c r="I1047" s="35">
        <f t="shared" si="523"/>
        <v>942.56226922764938</v>
      </c>
      <c r="J1047" s="34">
        <f t="shared" si="521"/>
        <v>68.870708813553364</v>
      </c>
      <c r="K1047" s="35">
        <f t="shared" si="521"/>
        <v>65.73118697319866</v>
      </c>
      <c r="L1047" s="35">
        <f t="shared" si="524"/>
        <v>62.159025928299059</v>
      </c>
      <c r="M1047" s="35">
        <f t="shared" si="524"/>
        <v>83.108750261908668</v>
      </c>
      <c r="N1047" s="35">
        <f t="shared" si="524"/>
        <v>92.366290868423462</v>
      </c>
      <c r="O1047" s="35">
        <f t="shared" si="524"/>
        <v>39.913942201975743</v>
      </c>
      <c r="P1047" s="499">
        <f t="shared" si="524"/>
        <v>36.058122414628784</v>
      </c>
    </row>
    <row r="1048" spans="2:16" x14ac:dyDescent="0.3">
      <c r="B1048" s="33" t="s">
        <v>340</v>
      </c>
      <c r="C1048" s="36">
        <f t="shared" si="519"/>
        <v>3923.7991140152585</v>
      </c>
      <c r="D1048" s="37">
        <f t="shared" si="519"/>
        <v>3660.3955217763914</v>
      </c>
      <c r="E1048" s="37">
        <f t="shared" si="523"/>
        <v>3098.1252921660384</v>
      </c>
      <c r="F1048" s="37">
        <f t="shared" si="523"/>
        <v>2907.8414494936246</v>
      </c>
      <c r="G1048" s="37">
        <f t="shared" si="523"/>
        <v>2937.1655606499985</v>
      </c>
      <c r="H1048" s="37">
        <f t="shared" si="523"/>
        <v>2630.4231921832893</v>
      </c>
      <c r="I1048" s="37">
        <f t="shared" si="523"/>
        <v>2259.8671962996732</v>
      </c>
      <c r="J1048" s="36">
        <f t="shared" si="521"/>
        <v>396.58399757663994</v>
      </c>
      <c r="K1048" s="37">
        <f t="shared" si="521"/>
        <v>419.35302483006274</v>
      </c>
      <c r="L1048" s="37">
        <f t="shared" si="524"/>
        <v>314.51017339844867</v>
      </c>
      <c r="M1048" s="37">
        <f t="shared" si="524"/>
        <v>316.49252749003591</v>
      </c>
      <c r="N1048" s="37">
        <f t="shared" si="524"/>
        <v>448.64301628956434</v>
      </c>
      <c r="O1048" s="37">
        <f t="shared" si="524"/>
        <v>336.87638531765219</v>
      </c>
      <c r="P1048" s="500">
        <f t="shared" si="524"/>
        <v>796.32027981265423</v>
      </c>
    </row>
    <row r="1049" spans="2:16" x14ac:dyDescent="0.3">
      <c r="B1049" s="3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</row>
    <row r="1050" spans="2:16" x14ac:dyDescent="0.3">
      <c r="B1050" s="722" t="s">
        <v>383</v>
      </c>
      <c r="C1050" s="722"/>
      <c r="D1050" s="722"/>
      <c r="E1050" s="722"/>
      <c r="F1050" s="722"/>
      <c r="G1050" s="722"/>
      <c r="H1050" s="722"/>
      <c r="I1050" s="722"/>
      <c r="J1050" s="722"/>
      <c r="K1050" s="722"/>
      <c r="L1050" s="722"/>
      <c r="M1050" s="722"/>
      <c r="N1050" s="722"/>
      <c r="O1050" s="722"/>
      <c r="P1050" s="722"/>
    </row>
    <row r="1051" spans="2:16" x14ac:dyDescent="0.3">
      <c r="B1051" s="12"/>
      <c r="C1051" s="13"/>
      <c r="D1051" s="13"/>
      <c r="E1051" s="13"/>
      <c r="F1051" s="13"/>
      <c r="G1051" s="13"/>
      <c r="H1051" s="13"/>
      <c r="I1051" s="13"/>
      <c r="J1051" s="14"/>
      <c r="K1051" s="14"/>
      <c r="L1051" s="14"/>
      <c r="M1051" s="14"/>
      <c r="N1051" s="14"/>
      <c r="O1051" s="14"/>
      <c r="P1051" s="14"/>
    </row>
    <row r="1052" spans="2:16" x14ac:dyDescent="0.3">
      <c r="B1052" s="7"/>
      <c r="C1052" s="715" t="s">
        <v>25</v>
      </c>
      <c r="D1052" s="716"/>
      <c r="E1052" s="716"/>
      <c r="F1052" s="716"/>
      <c r="G1052" s="716"/>
      <c r="H1052" s="716"/>
      <c r="I1052" s="716"/>
      <c r="J1052" s="715" t="s">
        <v>24</v>
      </c>
      <c r="K1052" s="716"/>
      <c r="L1052" s="716"/>
      <c r="M1052" s="716"/>
      <c r="N1052" s="716"/>
      <c r="O1052" s="716"/>
      <c r="P1052" s="716"/>
    </row>
    <row r="1053" spans="2:16" x14ac:dyDescent="0.3">
      <c r="B1053" s="3"/>
      <c r="C1053" s="431">
        <v>2014</v>
      </c>
      <c r="D1053" s="416">
        <v>2015</v>
      </c>
      <c r="E1053" s="416">
        <v>2016</v>
      </c>
      <c r="F1053" s="416">
        <v>2017</v>
      </c>
      <c r="G1053" s="416">
        <v>2018</v>
      </c>
      <c r="H1053" s="416">
        <v>2019</v>
      </c>
      <c r="I1053" s="416">
        <v>2020</v>
      </c>
      <c r="J1053" s="384">
        <v>2014</v>
      </c>
      <c r="K1053" s="385">
        <v>2015</v>
      </c>
      <c r="L1053" s="385">
        <v>2016</v>
      </c>
      <c r="M1053" s="385">
        <v>2017</v>
      </c>
      <c r="N1053" s="385">
        <v>2018</v>
      </c>
      <c r="O1053" s="385">
        <v>2019</v>
      </c>
      <c r="P1053" s="385">
        <v>2020</v>
      </c>
    </row>
    <row r="1054" spans="2:16" x14ac:dyDescent="0.3">
      <c r="B1054" s="32" t="s">
        <v>327</v>
      </c>
      <c r="C1054" s="42">
        <f t="shared" ref="C1054:H1054" si="525">IF(ISNUMBER(C784/C356*1000000),C784/C356*1000000,"nav")</f>
        <v>2603.8547768021849</v>
      </c>
      <c r="D1054" s="43">
        <f t="shared" si="525"/>
        <v>2034.2718857332909</v>
      </c>
      <c r="E1054" s="43">
        <f t="shared" si="525"/>
        <v>2098.5076539364113</v>
      </c>
      <c r="F1054" s="43">
        <f t="shared" si="525"/>
        <v>2194.5654551778766</v>
      </c>
      <c r="G1054" s="43">
        <f t="shared" si="525"/>
        <v>1394.0771060759237</v>
      </c>
      <c r="H1054" s="43">
        <f t="shared" si="525"/>
        <v>1253.714591211077</v>
      </c>
      <c r="I1054" s="43">
        <f>IF(ISNUMBER(I784/I356*1000000),I784/I356*1000000,"nav")</f>
        <v>916.84817754889218</v>
      </c>
      <c r="J1054" s="42" t="str">
        <f t="shared" ref="J1054:O1054" si="526">IF(ISNUMBER(J784/J356*1000000),J784/J356*1000000,"nav")</f>
        <v>nav</v>
      </c>
      <c r="K1054" s="43" t="str">
        <f t="shared" si="526"/>
        <v>nav</v>
      </c>
      <c r="L1054" s="43">
        <f t="shared" si="526"/>
        <v>45.957304178800776</v>
      </c>
      <c r="M1054" s="43">
        <f t="shared" si="526"/>
        <v>30.463945830385651</v>
      </c>
      <c r="N1054" s="43">
        <f t="shared" si="526"/>
        <v>18.460747544839808</v>
      </c>
      <c r="O1054" s="43">
        <f t="shared" si="526"/>
        <v>19.6565575975043</v>
      </c>
      <c r="P1054" s="498">
        <f>IF(ISNUMBER(P784/P356*1000000),P784/P356*1000000,"nav")</f>
        <v>18.125062258244785</v>
      </c>
    </row>
    <row r="1055" spans="2:16" s="301" customFormat="1" x14ac:dyDescent="0.3">
      <c r="B1055" s="31" t="s">
        <v>640</v>
      </c>
      <c r="C1055" s="34">
        <f t="shared" ref="C1055:P1055" si="527">IF(ISNUMBER(C785/C357*1000000),C785/C357*1000000,"nav")</f>
        <v>3027.0349047861755</v>
      </c>
      <c r="D1055" s="35">
        <f t="shared" si="527"/>
        <v>3097.062318415657</v>
      </c>
      <c r="E1055" s="35">
        <f t="shared" si="527"/>
        <v>1841.9024337773362</v>
      </c>
      <c r="F1055" s="35">
        <f t="shared" si="527"/>
        <v>2902.2785578211856</v>
      </c>
      <c r="G1055" s="35">
        <f t="shared" si="527"/>
        <v>4478.3392539515935</v>
      </c>
      <c r="H1055" s="35">
        <f t="shared" si="527"/>
        <v>4167.6361649531045</v>
      </c>
      <c r="I1055" s="35">
        <f t="shared" si="527"/>
        <v>4805.4990570567779</v>
      </c>
      <c r="J1055" s="34" t="str">
        <f t="shared" si="527"/>
        <v>nav</v>
      </c>
      <c r="K1055" s="35" t="str">
        <f t="shared" si="527"/>
        <v>nav</v>
      </c>
      <c r="L1055" s="35" t="str">
        <f t="shared" si="527"/>
        <v>nav</v>
      </c>
      <c r="M1055" s="35" t="str">
        <f t="shared" si="527"/>
        <v>nav</v>
      </c>
      <c r="N1055" s="35" t="str">
        <f t="shared" si="527"/>
        <v>nav</v>
      </c>
      <c r="O1055" s="35" t="str">
        <f t="shared" si="527"/>
        <v>nav</v>
      </c>
      <c r="P1055" s="499" t="str">
        <f t="shared" si="527"/>
        <v>nav</v>
      </c>
    </row>
    <row r="1056" spans="2:16" x14ac:dyDescent="0.3">
      <c r="B1056" s="31" t="s">
        <v>328</v>
      </c>
      <c r="C1056" s="34">
        <f t="shared" ref="C1056:P1056" si="528">IF(ISNUMBER(C786/C358*1000000),C786/C358*1000000,"nav")</f>
        <v>16900.989089958381</v>
      </c>
      <c r="D1056" s="35">
        <f t="shared" si="528"/>
        <v>16577.881815196833</v>
      </c>
      <c r="E1056" s="35">
        <f t="shared" si="528"/>
        <v>5278.8742380509002</v>
      </c>
      <c r="F1056" s="35">
        <f t="shared" si="528"/>
        <v>18462.462334508331</v>
      </c>
      <c r="G1056" s="35">
        <f t="shared" si="528"/>
        <v>5379.5609565612958</v>
      </c>
      <c r="H1056" s="35">
        <f t="shared" si="528"/>
        <v>6062.5370160660259</v>
      </c>
      <c r="I1056" s="35">
        <f t="shared" si="528"/>
        <v>6739.1935682030989</v>
      </c>
      <c r="J1056" s="34">
        <f t="shared" si="528"/>
        <v>3.4257245161679584</v>
      </c>
      <c r="K1056" s="35">
        <f t="shared" si="528"/>
        <v>1.6578174890462267</v>
      </c>
      <c r="L1056" s="35">
        <f t="shared" si="528"/>
        <v>1.615098779268064</v>
      </c>
      <c r="M1056" s="35">
        <f t="shared" si="528"/>
        <v>1.9873761076686192</v>
      </c>
      <c r="N1056" s="35">
        <f t="shared" si="528"/>
        <v>2.5542580650908135</v>
      </c>
      <c r="O1056" s="35">
        <f t="shared" si="528"/>
        <v>3.6376997727603668</v>
      </c>
      <c r="P1056" s="499">
        <f t="shared" si="528"/>
        <v>7.0723146341329528</v>
      </c>
    </row>
    <row r="1057" spans="2:17" x14ac:dyDescent="0.3">
      <c r="B1057" s="31" t="s">
        <v>329</v>
      </c>
      <c r="C1057" s="34">
        <f t="shared" ref="C1057:P1057" si="529">IF(ISNUMBER(C787/C359*1000000),C787/C359*1000000,"nav")</f>
        <v>1021.3121118218577</v>
      </c>
      <c r="D1057" s="35">
        <f t="shared" si="529"/>
        <v>743.02102947294998</v>
      </c>
      <c r="E1057" s="35">
        <f t="shared" si="529"/>
        <v>726.67161396390588</v>
      </c>
      <c r="F1057" s="35">
        <f t="shared" si="529"/>
        <v>809.18102970411474</v>
      </c>
      <c r="G1057" s="35">
        <f t="shared" si="529"/>
        <v>723.22430872248663</v>
      </c>
      <c r="H1057" s="35">
        <f t="shared" si="529"/>
        <v>700.45892755501836</v>
      </c>
      <c r="I1057" s="35">
        <f t="shared" si="529"/>
        <v>561.14809635322399</v>
      </c>
      <c r="J1057" s="34">
        <f t="shared" si="529"/>
        <v>27.025400472801838</v>
      </c>
      <c r="K1057" s="35">
        <f t="shared" si="529"/>
        <v>15.864658541181946</v>
      </c>
      <c r="L1057" s="35">
        <f t="shared" si="529"/>
        <v>15.629494108122618</v>
      </c>
      <c r="M1057" s="35">
        <f t="shared" si="529"/>
        <v>38.395154055616189</v>
      </c>
      <c r="N1057" s="35">
        <f t="shared" si="529"/>
        <v>29.867136056979309</v>
      </c>
      <c r="O1057" s="35">
        <f t="shared" si="529"/>
        <v>3.9539992359779661</v>
      </c>
      <c r="P1057" s="499">
        <f t="shared" si="529"/>
        <v>3.4492344890971816</v>
      </c>
    </row>
    <row r="1058" spans="2:17" x14ac:dyDescent="0.3">
      <c r="B1058" s="31" t="s">
        <v>330</v>
      </c>
      <c r="C1058" s="34">
        <f t="shared" ref="C1058:P1058" si="530">IF(ISNUMBER(C788/C360*1000000),C788/C360*1000000,"nav")</f>
        <v>3057.6645591158904</v>
      </c>
      <c r="D1058" s="35">
        <f t="shared" si="530"/>
        <v>3652.3911704923089</v>
      </c>
      <c r="E1058" s="35">
        <f t="shared" si="530"/>
        <v>3245.1843871567289</v>
      </c>
      <c r="F1058" s="35">
        <f t="shared" si="530"/>
        <v>3602.011926348363</v>
      </c>
      <c r="G1058" s="35">
        <f t="shared" si="530"/>
        <v>4378.9467827545404</v>
      </c>
      <c r="H1058" s="35">
        <f t="shared" si="530"/>
        <v>4220.4548794549964</v>
      </c>
      <c r="I1058" s="35">
        <f t="shared" si="530"/>
        <v>3355.0288239328916</v>
      </c>
      <c r="J1058" s="34" t="str">
        <f t="shared" si="530"/>
        <v>nav</v>
      </c>
      <c r="K1058" s="35" t="str">
        <f t="shared" si="530"/>
        <v>nav</v>
      </c>
      <c r="L1058" s="35" t="str">
        <f t="shared" si="530"/>
        <v>nav</v>
      </c>
      <c r="M1058" s="35" t="str">
        <f t="shared" si="530"/>
        <v>nav</v>
      </c>
      <c r="N1058" s="35" t="str">
        <f t="shared" si="530"/>
        <v>nav</v>
      </c>
      <c r="O1058" s="35" t="str">
        <f t="shared" si="530"/>
        <v>nav</v>
      </c>
      <c r="P1058" s="499" t="str">
        <f t="shared" si="530"/>
        <v>nav</v>
      </c>
    </row>
    <row r="1059" spans="2:17" x14ac:dyDescent="0.3">
      <c r="B1059" s="31" t="s">
        <v>331</v>
      </c>
      <c r="C1059" s="34">
        <f t="shared" ref="C1059:P1059" si="531">IF(ISNUMBER(C789/C361*1000000),C789/C361*1000000,"nav")</f>
        <v>6140.4635772811453</v>
      </c>
      <c r="D1059" s="35">
        <f t="shared" si="531"/>
        <v>4971.5665465873444</v>
      </c>
      <c r="E1059" s="35">
        <f t="shared" si="531"/>
        <v>4851.0327403082638</v>
      </c>
      <c r="F1059" s="35">
        <f t="shared" si="531"/>
        <v>5255.4097887199887</v>
      </c>
      <c r="G1059" s="35">
        <f t="shared" si="531"/>
        <v>5560.7469929968747</v>
      </c>
      <c r="H1059" s="35">
        <f t="shared" si="531"/>
        <v>5690.4083564722068</v>
      </c>
      <c r="I1059" s="35">
        <f t="shared" si="531"/>
        <v>6433.0341384951298</v>
      </c>
      <c r="J1059" s="34" t="str">
        <f t="shared" si="531"/>
        <v>nav</v>
      </c>
      <c r="K1059" s="35" t="str">
        <f t="shared" si="531"/>
        <v>nav</v>
      </c>
      <c r="L1059" s="35" t="str">
        <f t="shared" si="531"/>
        <v>nav</v>
      </c>
      <c r="M1059" s="35" t="str">
        <f t="shared" si="531"/>
        <v>nav</v>
      </c>
      <c r="N1059" s="35" t="str">
        <f t="shared" si="531"/>
        <v>nav</v>
      </c>
      <c r="O1059" s="35" t="str">
        <f t="shared" si="531"/>
        <v>nav</v>
      </c>
      <c r="P1059" s="499" t="str">
        <f t="shared" si="531"/>
        <v>nav</v>
      </c>
    </row>
    <row r="1060" spans="2:17" x14ac:dyDescent="0.3">
      <c r="B1060" s="31" t="s">
        <v>332</v>
      </c>
      <c r="C1060" s="34">
        <f t="shared" ref="C1060:P1060" si="532">IF(ISNUMBER(C790/C362*1000000),C790/C362*1000000,"nav")</f>
        <v>1915.361486839452</v>
      </c>
      <c r="D1060" s="35">
        <f t="shared" si="532"/>
        <v>2055.9886178426041</v>
      </c>
      <c r="E1060" s="35">
        <f t="shared" si="532"/>
        <v>2008.9885131857397</v>
      </c>
      <c r="F1060" s="35">
        <f t="shared" si="532"/>
        <v>2936.2890257901381</v>
      </c>
      <c r="G1060" s="35">
        <f t="shared" si="532"/>
        <v>2029.238469463508</v>
      </c>
      <c r="H1060" s="35">
        <f t="shared" si="532"/>
        <v>1933.1546457562617</v>
      </c>
      <c r="I1060" s="35">
        <f t="shared" si="532"/>
        <v>2336.7066951311554</v>
      </c>
      <c r="J1060" s="34" t="str">
        <f t="shared" si="532"/>
        <v>nav</v>
      </c>
      <c r="K1060" s="35" t="str">
        <f t="shared" si="532"/>
        <v>nav</v>
      </c>
      <c r="L1060" s="35" t="str">
        <f t="shared" si="532"/>
        <v>nav</v>
      </c>
      <c r="M1060" s="35" t="str">
        <f t="shared" si="532"/>
        <v>nav</v>
      </c>
      <c r="N1060" s="35" t="str">
        <f t="shared" si="532"/>
        <v>nav</v>
      </c>
      <c r="O1060" s="35" t="str">
        <f t="shared" si="532"/>
        <v>nav</v>
      </c>
      <c r="P1060" s="499" t="str">
        <f t="shared" si="532"/>
        <v>nav</v>
      </c>
    </row>
    <row r="1061" spans="2:17" x14ac:dyDescent="0.3">
      <c r="B1061" s="31" t="s">
        <v>477</v>
      </c>
      <c r="C1061" s="34" t="str">
        <f t="shared" ref="C1061:P1062" si="533">IF(ISNUMBER(C791/C363*1000000),C791/C363*1000000,"nav")</f>
        <v>nav</v>
      </c>
      <c r="D1061" s="35">
        <f t="shared" si="533"/>
        <v>3212.2634415768307</v>
      </c>
      <c r="E1061" s="35">
        <f t="shared" si="533"/>
        <v>2566.5025303725906</v>
      </c>
      <c r="F1061" s="35">
        <f t="shared" si="533"/>
        <v>2304.0606458482148</v>
      </c>
      <c r="G1061" s="35">
        <f t="shared" si="533"/>
        <v>2394.1907046479014</v>
      </c>
      <c r="H1061" s="35">
        <f t="shared" si="533"/>
        <v>2179.7719388307519</v>
      </c>
      <c r="I1061" s="35">
        <f t="shared" si="533"/>
        <v>1579.5371451002673</v>
      </c>
      <c r="J1061" s="34" t="str">
        <f t="shared" si="533"/>
        <v>nav</v>
      </c>
      <c r="K1061" s="35">
        <f t="shared" si="533"/>
        <v>106.37937888352035</v>
      </c>
      <c r="L1061" s="35">
        <f t="shared" si="533"/>
        <v>101.37145578065565</v>
      </c>
      <c r="M1061" s="35">
        <f t="shared" si="533"/>
        <v>94.170356593784305</v>
      </c>
      <c r="N1061" s="35">
        <f t="shared" si="533"/>
        <v>91.00943189538836</v>
      </c>
      <c r="O1061" s="35" t="str">
        <f t="shared" si="533"/>
        <v>nav</v>
      </c>
      <c r="P1061" s="499">
        <f t="shared" si="533"/>
        <v>99.902966840358829</v>
      </c>
    </row>
    <row r="1062" spans="2:17" s="301" customFormat="1" x14ac:dyDescent="0.3">
      <c r="B1062" s="31" t="s">
        <v>727</v>
      </c>
      <c r="C1062" s="34" t="str">
        <f t="shared" si="533"/>
        <v>nav</v>
      </c>
      <c r="D1062" s="35" t="str">
        <f t="shared" si="533"/>
        <v>nav</v>
      </c>
      <c r="E1062" s="35" t="str">
        <f t="shared" si="533"/>
        <v>nav</v>
      </c>
      <c r="F1062" s="35" t="str">
        <f t="shared" si="533"/>
        <v>nav</v>
      </c>
      <c r="G1062" s="35" t="str">
        <f t="shared" si="533"/>
        <v>nav</v>
      </c>
      <c r="H1062" s="35" t="str">
        <f t="shared" si="533"/>
        <v>nav</v>
      </c>
      <c r="I1062" s="35" t="str">
        <f t="shared" si="533"/>
        <v>nav</v>
      </c>
      <c r="J1062" s="34" t="str">
        <f t="shared" si="533"/>
        <v>nav</v>
      </c>
      <c r="K1062" s="35" t="str">
        <f t="shared" si="533"/>
        <v>nav</v>
      </c>
      <c r="L1062" s="35" t="str">
        <f t="shared" si="533"/>
        <v>nav</v>
      </c>
      <c r="M1062" s="35" t="str">
        <f t="shared" si="533"/>
        <v>nav</v>
      </c>
      <c r="N1062" s="35" t="str">
        <f t="shared" si="533"/>
        <v>nav</v>
      </c>
      <c r="O1062" s="35" t="str">
        <f t="shared" si="533"/>
        <v>nav</v>
      </c>
      <c r="P1062" s="35" t="str">
        <f t="shared" si="533"/>
        <v>nav</v>
      </c>
      <c r="Q1062" s="629"/>
    </row>
    <row r="1063" spans="2:17" x14ac:dyDescent="0.3">
      <c r="B1063" s="31" t="s">
        <v>333</v>
      </c>
      <c r="C1063" s="34" t="str">
        <f t="shared" ref="C1063:P1063" si="534">IF(ISNUMBER(C793/C365*1000000),C793/C365*1000000,"nav")</f>
        <v>nav</v>
      </c>
      <c r="D1063" s="35">
        <f t="shared" si="534"/>
        <v>2394.2365617697869</v>
      </c>
      <c r="E1063" s="35">
        <f t="shared" si="534"/>
        <v>2101.8392154963103</v>
      </c>
      <c r="F1063" s="35">
        <f t="shared" si="534"/>
        <v>2230.4782401939665</v>
      </c>
      <c r="G1063" s="35">
        <f t="shared" si="534"/>
        <v>2325.0792693112021</v>
      </c>
      <c r="H1063" s="35">
        <f t="shared" si="534"/>
        <v>2440.6480618181167</v>
      </c>
      <c r="I1063" s="35">
        <f t="shared" si="534"/>
        <v>2782.8160020182358</v>
      </c>
      <c r="J1063" s="34" t="str">
        <f t="shared" si="534"/>
        <v>nav</v>
      </c>
      <c r="K1063" s="35" t="str">
        <f t="shared" si="534"/>
        <v>nav</v>
      </c>
      <c r="L1063" s="35" t="str">
        <f t="shared" si="534"/>
        <v>nav</v>
      </c>
      <c r="M1063" s="35" t="str">
        <f t="shared" si="534"/>
        <v>nav</v>
      </c>
      <c r="N1063" s="35" t="str">
        <f t="shared" si="534"/>
        <v>nav</v>
      </c>
      <c r="O1063" s="35" t="str">
        <f t="shared" si="534"/>
        <v>nav</v>
      </c>
      <c r="P1063" s="499" t="str">
        <f t="shared" si="534"/>
        <v>nav</v>
      </c>
    </row>
    <row r="1064" spans="2:17" x14ac:dyDescent="0.3">
      <c r="B1064" s="31" t="s">
        <v>334</v>
      </c>
      <c r="C1064" s="34">
        <f t="shared" ref="C1064:P1064" si="535">IF(ISNUMBER(C794/C366*1000000),C794/C366*1000000,"nav")</f>
        <v>3566.0347334221565</v>
      </c>
      <c r="D1064" s="35">
        <f t="shared" si="535"/>
        <v>3573.2665574539183</v>
      </c>
      <c r="E1064" s="35">
        <f t="shared" si="535"/>
        <v>2844.7915581516691</v>
      </c>
      <c r="F1064" s="35">
        <f t="shared" si="535"/>
        <v>2506.4868642728275</v>
      </c>
      <c r="G1064" s="35">
        <f t="shared" si="535"/>
        <v>2611.2392076372498</v>
      </c>
      <c r="H1064" s="35">
        <f t="shared" si="535"/>
        <v>2623.1226831794379</v>
      </c>
      <c r="I1064" s="35">
        <f t="shared" si="535"/>
        <v>2863.9971754771364</v>
      </c>
      <c r="J1064" s="34" t="str">
        <f t="shared" si="535"/>
        <v>nav</v>
      </c>
      <c r="K1064" s="35" t="str">
        <f t="shared" si="535"/>
        <v>nav</v>
      </c>
      <c r="L1064" s="35" t="str">
        <f t="shared" si="535"/>
        <v>nav</v>
      </c>
      <c r="M1064" s="35" t="str">
        <f t="shared" si="535"/>
        <v>nav</v>
      </c>
      <c r="N1064" s="35" t="str">
        <f t="shared" si="535"/>
        <v>nav</v>
      </c>
      <c r="O1064" s="35" t="str">
        <f t="shared" si="535"/>
        <v>nav</v>
      </c>
      <c r="P1064" s="499" t="str">
        <f t="shared" si="535"/>
        <v>nav</v>
      </c>
    </row>
    <row r="1065" spans="2:17" x14ac:dyDescent="0.3">
      <c r="B1065" s="31" t="s">
        <v>335</v>
      </c>
      <c r="C1065" s="34">
        <f t="shared" ref="C1065:P1065" si="536">IF(ISNUMBER(C795/C367*1000000),C795/C367*1000000,"nav")</f>
        <v>3123.5323815141678</v>
      </c>
      <c r="D1065" s="35">
        <f t="shared" si="536"/>
        <v>3085.1977548877708</v>
      </c>
      <c r="E1065" s="35">
        <f t="shared" si="536"/>
        <v>3047.2736543745718</v>
      </c>
      <c r="F1065" s="35">
        <f t="shared" si="536"/>
        <v>3236.7062840241274</v>
      </c>
      <c r="G1065" s="35">
        <f t="shared" si="536"/>
        <v>3442.9093066922455</v>
      </c>
      <c r="H1065" s="35">
        <f t="shared" si="536"/>
        <v>3480.4335670651108</v>
      </c>
      <c r="I1065" s="35">
        <f t="shared" si="536"/>
        <v>3417.0749755515294</v>
      </c>
      <c r="J1065" s="34" t="str">
        <f t="shared" si="536"/>
        <v>nav</v>
      </c>
      <c r="K1065" s="35" t="str">
        <f t="shared" si="536"/>
        <v>nav</v>
      </c>
      <c r="L1065" s="35" t="str">
        <f t="shared" si="536"/>
        <v>nav</v>
      </c>
      <c r="M1065" s="35" t="str">
        <f t="shared" si="536"/>
        <v>nav</v>
      </c>
      <c r="N1065" s="35" t="str">
        <f t="shared" si="536"/>
        <v>nav</v>
      </c>
      <c r="O1065" s="35" t="str">
        <f t="shared" si="536"/>
        <v>nav</v>
      </c>
      <c r="P1065" s="499" t="str">
        <f t="shared" si="536"/>
        <v>nav</v>
      </c>
    </row>
    <row r="1066" spans="2:17" x14ac:dyDescent="0.3">
      <c r="B1066" s="31" t="s">
        <v>336</v>
      </c>
      <c r="C1066" s="34">
        <f t="shared" ref="C1066:P1066" si="537">IF(ISNUMBER(C796/C368*1000000),C796/C368*1000000,"nav")</f>
        <v>1127.7999384175071</v>
      </c>
      <c r="D1066" s="35">
        <f t="shared" si="537"/>
        <v>1067.6143656619126</v>
      </c>
      <c r="E1066" s="35">
        <f t="shared" si="537"/>
        <v>962.36069942129029</v>
      </c>
      <c r="F1066" s="35">
        <f t="shared" si="537"/>
        <v>986.37543539724288</v>
      </c>
      <c r="G1066" s="35">
        <f t="shared" si="537"/>
        <v>1007.0501041101265</v>
      </c>
      <c r="H1066" s="35">
        <f t="shared" si="537"/>
        <v>1023.7668303115545</v>
      </c>
      <c r="I1066" s="35">
        <f t="shared" si="537"/>
        <v>971.88356063117294</v>
      </c>
      <c r="J1066" s="34" t="str">
        <f t="shared" si="537"/>
        <v>nav</v>
      </c>
      <c r="K1066" s="35" t="str">
        <f t="shared" si="537"/>
        <v>nav</v>
      </c>
      <c r="L1066" s="35" t="str">
        <f t="shared" si="537"/>
        <v>nav</v>
      </c>
      <c r="M1066" s="35" t="str">
        <f t="shared" si="537"/>
        <v>nav</v>
      </c>
      <c r="N1066" s="35" t="str">
        <f t="shared" si="537"/>
        <v>nav</v>
      </c>
      <c r="O1066" s="35" t="str">
        <f t="shared" si="537"/>
        <v>nav</v>
      </c>
      <c r="P1066" s="499" t="str">
        <f t="shared" si="537"/>
        <v>nav</v>
      </c>
    </row>
    <row r="1067" spans="2:17" x14ac:dyDescent="0.3">
      <c r="B1067" s="31" t="s">
        <v>337</v>
      </c>
      <c r="C1067" s="34">
        <f t="shared" ref="C1067:P1067" si="538">IF(ISNUMBER(C797/C369*1000000),C797/C369*1000000,"nav")</f>
        <v>1368.0037462660907</v>
      </c>
      <c r="D1067" s="35">
        <f t="shared" si="538"/>
        <v>1339.966137263169</v>
      </c>
      <c r="E1067" s="35">
        <f t="shared" si="538"/>
        <v>1329.3623988400718</v>
      </c>
      <c r="F1067" s="35">
        <f t="shared" si="538"/>
        <v>1354.1264139956224</v>
      </c>
      <c r="G1067" s="35">
        <f t="shared" si="538"/>
        <v>1404.4703520138276</v>
      </c>
      <c r="H1067" s="35">
        <f t="shared" si="538"/>
        <v>1403.1852723588636</v>
      </c>
      <c r="I1067" s="35">
        <f t="shared" si="538"/>
        <v>1399.8108889353441</v>
      </c>
      <c r="J1067" s="34" t="str">
        <f t="shared" si="538"/>
        <v>nav</v>
      </c>
      <c r="K1067" s="35" t="str">
        <f t="shared" si="538"/>
        <v>nav</v>
      </c>
      <c r="L1067" s="35" t="str">
        <f t="shared" si="538"/>
        <v>nav</v>
      </c>
      <c r="M1067" s="35" t="str">
        <f t="shared" si="538"/>
        <v>nav</v>
      </c>
      <c r="N1067" s="35" t="str">
        <f t="shared" si="538"/>
        <v>nav</v>
      </c>
      <c r="O1067" s="35" t="str">
        <f t="shared" si="538"/>
        <v>nav</v>
      </c>
      <c r="P1067" s="499" t="str">
        <f t="shared" si="538"/>
        <v>nav</v>
      </c>
    </row>
    <row r="1068" spans="2:17" x14ac:dyDescent="0.3">
      <c r="B1068" s="31" t="s">
        <v>338</v>
      </c>
      <c r="C1068" s="34">
        <f t="shared" ref="C1068:P1068" si="539">IF(ISNUMBER(C798/C370*1000000),C798/C370*1000000,"nav")</f>
        <v>3440.6393201630358</v>
      </c>
      <c r="D1068" s="35">
        <f t="shared" si="539"/>
        <v>2650.0967622447297</v>
      </c>
      <c r="E1068" s="35">
        <f t="shared" si="539"/>
        <v>2361.8712306207094</v>
      </c>
      <c r="F1068" s="35">
        <f t="shared" si="539"/>
        <v>2425.277624084184</v>
      </c>
      <c r="G1068" s="35">
        <f t="shared" si="539"/>
        <v>2419.9182403380696</v>
      </c>
      <c r="H1068" s="35">
        <f t="shared" si="539"/>
        <v>2196.383143656376</v>
      </c>
      <c r="I1068" s="35">
        <f t="shared" si="539"/>
        <v>1314.6532467885554</v>
      </c>
      <c r="J1068" s="34" t="str">
        <f t="shared" si="539"/>
        <v>nav</v>
      </c>
      <c r="K1068" s="35">
        <f t="shared" si="539"/>
        <v>30.918492965281487</v>
      </c>
      <c r="L1068" s="35">
        <f t="shared" si="539"/>
        <v>19.842432726123839</v>
      </c>
      <c r="M1068" s="35">
        <f t="shared" si="539"/>
        <v>11.502509596831553</v>
      </c>
      <c r="N1068" s="35">
        <f t="shared" si="539"/>
        <v>10.177290696842846</v>
      </c>
      <c r="O1068" s="35">
        <f t="shared" si="539"/>
        <v>6.3640316280188767</v>
      </c>
      <c r="P1068" s="499">
        <f t="shared" si="539"/>
        <v>14.691280819962804</v>
      </c>
    </row>
    <row r="1069" spans="2:17" x14ac:dyDescent="0.3">
      <c r="B1069" s="31" t="s">
        <v>339</v>
      </c>
      <c r="C1069" s="34">
        <f t="shared" ref="C1069:P1069" si="540">IF(ISNUMBER(C799/C371*1000000),C799/C371*1000000,"nav")</f>
        <v>2525.0454504091344</v>
      </c>
      <c r="D1069" s="35">
        <f t="shared" si="540"/>
        <v>2251.4723291442842</v>
      </c>
      <c r="E1069" s="35">
        <f t="shared" si="540"/>
        <v>2139.622448049744</v>
      </c>
      <c r="F1069" s="35">
        <f t="shared" si="540"/>
        <v>2321.034599051643</v>
      </c>
      <c r="G1069" s="35">
        <f t="shared" si="540"/>
        <v>2456.4367513379029</v>
      </c>
      <c r="H1069" s="35">
        <f t="shared" si="540"/>
        <v>2496.3678635641668</v>
      </c>
      <c r="I1069" s="35">
        <f t="shared" si="540"/>
        <v>2865.0871526657343</v>
      </c>
      <c r="J1069" s="34" t="str">
        <f t="shared" si="540"/>
        <v>nav</v>
      </c>
      <c r="K1069" s="35" t="str">
        <f t="shared" si="540"/>
        <v>nav</v>
      </c>
      <c r="L1069" s="35" t="str">
        <f t="shared" si="540"/>
        <v>nav</v>
      </c>
      <c r="M1069" s="35" t="str">
        <f t="shared" si="540"/>
        <v>nav</v>
      </c>
      <c r="N1069" s="35" t="str">
        <f t="shared" si="540"/>
        <v>nav</v>
      </c>
      <c r="O1069" s="35" t="str">
        <f t="shared" si="540"/>
        <v>nav</v>
      </c>
      <c r="P1069" s="499" t="str">
        <f t="shared" si="540"/>
        <v>nav</v>
      </c>
    </row>
    <row r="1070" spans="2:17" x14ac:dyDescent="0.3">
      <c r="B1070" s="33" t="s">
        <v>340</v>
      </c>
      <c r="C1070" s="36">
        <f t="shared" ref="C1070:P1070" si="541">IF(ISNUMBER(C800/C372*1000000),C800/C372*1000000,"nav")</f>
        <v>3620.8702516578737</v>
      </c>
      <c r="D1070" s="37">
        <f t="shared" si="541"/>
        <v>3712.885713298379</v>
      </c>
      <c r="E1070" s="37">
        <f t="shared" si="541"/>
        <v>3301.986901819882</v>
      </c>
      <c r="F1070" s="37">
        <f t="shared" si="541"/>
        <v>3288.4168380284532</v>
      </c>
      <c r="G1070" s="37">
        <f t="shared" si="541"/>
        <v>3473.8158492237749</v>
      </c>
      <c r="H1070" s="37">
        <f t="shared" si="541"/>
        <v>3579.3016240166608</v>
      </c>
      <c r="I1070" s="37">
        <f t="shared" si="541"/>
        <v>4031.7227429982036</v>
      </c>
      <c r="J1070" s="36">
        <f t="shared" si="541"/>
        <v>91.977848029155339</v>
      </c>
      <c r="K1070" s="37">
        <f t="shared" si="541"/>
        <v>92.925514188235482</v>
      </c>
      <c r="L1070" s="37">
        <f t="shared" si="541"/>
        <v>91.6372343512665</v>
      </c>
      <c r="M1070" s="37">
        <f t="shared" si="541"/>
        <v>99.864731346989913</v>
      </c>
      <c r="N1070" s="37">
        <f t="shared" si="541"/>
        <v>90.068679199380654</v>
      </c>
      <c r="O1070" s="37">
        <f t="shared" si="541"/>
        <v>84.501463185397725</v>
      </c>
      <c r="P1070" s="500">
        <f t="shared" si="541"/>
        <v>86.967752534177208</v>
      </c>
    </row>
    <row r="1071" spans="2:17" x14ac:dyDescent="0.3">
      <c r="B1071" s="3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</row>
    <row r="1072" spans="2:17" x14ac:dyDescent="0.3">
      <c r="B1072" s="722" t="s">
        <v>383</v>
      </c>
      <c r="C1072" s="722"/>
      <c r="D1072" s="722"/>
      <c r="E1072" s="722"/>
      <c r="F1072" s="722"/>
      <c r="G1072" s="722"/>
      <c r="H1072" s="722"/>
      <c r="I1072" s="722"/>
      <c r="J1072" s="722"/>
      <c r="K1072" s="722"/>
      <c r="L1072" s="722"/>
      <c r="M1072" s="722"/>
      <c r="N1072" s="722"/>
      <c r="O1072" s="722"/>
      <c r="P1072" s="722"/>
    </row>
    <row r="1073" spans="2:17" x14ac:dyDescent="0.3">
      <c r="B1073" s="12"/>
      <c r="C1073" s="13"/>
      <c r="D1073" s="13"/>
      <c r="E1073" s="13"/>
      <c r="F1073" s="13"/>
      <c r="G1073" s="13"/>
      <c r="H1073" s="13"/>
      <c r="I1073" s="13"/>
      <c r="J1073" s="14"/>
      <c r="K1073" s="14"/>
      <c r="L1073" s="14"/>
      <c r="M1073" s="14"/>
      <c r="N1073" s="14"/>
      <c r="O1073" s="14"/>
      <c r="P1073" s="14"/>
    </row>
    <row r="1074" spans="2:17" x14ac:dyDescent="0.3">
      <c r="B1074" s="7"/>
      <c r="C1074" s="715" t="s">
        <v>352</v>
      </c>
      <c r="D1074" s="716"/>
      <c r="E1074" s="716"/>
      <c r="F1074" s="716"/>
      <c r="G1074" s="716"/>
      <c r="H1074" s="716"/>
      <c r="I1074" s="716"/>
      <c r="J1074" s="720" t="s">
        <v>353</v>
      </c>
      <c r="K1074" s="721"/>
      <c r="L1074" s="721"/>
      <c r="M1074" s="721"/>
      <c r="N1074" s="721"/>
      <c r="O1074" s="721"/>
      <c r="P1074" s="721"/>
    </row>
    <row r="1075" spans="2:17" x14ac:dyDescent="0.3">
      <c r="B1075" s="3"/>
      <c r="C1075" s="431">
        <v>2014</v>
      </c>
      <c r="D1075" s="416">
        <v>2015</v>
      </c>
      <c r="E1075" s="416">
        <v>2016</v>
      </c>
      <c r="F1075" s="416">
        <v>2017</v>
      </c>
      <c r="G1075" s="416">
        <v>2018</v>
      </c>
      <c r="H1075" s="416">
        <v>2019</v>
      </c>
      <c r="I1075" s="416">
        <v>2020</v>
      </c>
      <c r="J1075" s="384">
        <v>2014</v>
      </c>
      <c r="K1075" s="385">
        <v>2015</v>
      </c>
      <c r="L1075" s="385">
        <v>2016</v>
      </c>
      <c r="M1075" s="385">
        <v>2017</v>
      </c>
      <c r="N1075" s="385">
        <v>2018</v>
      </c>
      <c r="O1075" s="385">
        <v>2019</v>
      </c>
      <c r="P1075" s="385">
        <v>2020</v>
      </c>
    </row>
    <row r="1076" spans="2:17" x14ac:dyDescent="0.3">
      <c r="B1076" s="32" t="s">
        <v>327</v>
      </c>
      <c r="C1076" s="42">
        <f t="shared" ref="C1076:H1076" si="542">IF(ISNUMBER(C806/C378*1000000),C806/C378*1000000,"nav")</f>
        <v>53.45378888973886</v>
      </c>
      <c r="D1076" s="43">
        <f t="shared" si="542"/>
        <v>43.564249324392911</v>
      </c>
      <c r="E1076" s="43">
        <f t="shared" si="542"/>
        <v>44.968495057306654</v>
      </c>
      <c r="F1076" s="43">
        <f t="shared" si="542"/>
        <v>47.082798137688307</v>
      </c>
      <c r="G1076" s="43">
        <f t="shared" si="542"/>
        <v>29.165131956936587</v>
      </c>
      <c r="H1076" s="43">
        <f t="shared" si="542"/>
        <v>24.724568688445409</v>
      </c>
      <c r="I1076" s="43">
        <f>IF(ISNUMBER(I806/I378*1000000),I806/I378*1000000,"nav")</f>
        <v>24.713465827812453</v>
      </c>
      <c r="J1076" s="42">
        <f t="shared" ref="J1076:O1076" si="543">IF(ISNUMBER(J806/J378*1000000),J806/J378*1000000,"nav")</f>
        <v>38.9930062390739</v>
      </c>
      <c r="K1076" s="43">
        <f t="shared" si="543"/>
        <v>30.459812966890613</v>
      </c>
      <c r="L1076" s="43">
        <f t="shared" si="543"/>
        <v>30.175985849101441</v>
      </c>
      <c r="M1076" s="43">
        <f t="shared" si="543"/>
        <v>32.358484797747053</v>
      </c>
      <c r="N1076" s="43">
        <f t="shared" si="543"/>
        <v>20.039630293070502</v>
      </c>
      <c r="O1076" s="43">
        <f t="shared" si="543"/>
        <v>16.933604085330071</v>
      </c>
      <c r="P1076" s="498">
        <f>IF(ISNUMBER(P806/P378*1000000),P806/P378*1000000,"nav")</f>
        <v>18.334350743274445</v>
      </c>
    </row>
    <row r="1077" spans="2:17" s="301" customFormat="1" x14ac:dyDescent="0.3">
      <c r="B1077" s="31" t="s">
        <v>640</v>
      </c>
      <c r="C1077" s="34">
        <f t="shared" ref="C1077:P1077" si="544">IF(ISNUMBER(C807/C379*1000000),C807/C379*1000000,"nav")</f>
        <v>954.6226918493004</v>
      </c>
      <c r="D1077" s="35">
        <f t="shared" si="544"/>
        <v>124.48821323671514</v>
      </c>
      <c r="E1077" s="35">
        <f t="shared" si="544"/>
        <v>118.98552155311559</v>
      </c>
      <c r="F1077" s="35">
        <f t="shared" si="544"/>
        <v>112.64107540250217</v>
      </c>
      <c r="G1077" s="35">
        <f t="shared" si="544"/>
        <v>97.581126821857055</v>
      </c>
      <c r="H1077" s="35">
        <f t="shared" si="544"/>
        <v>103.68704650849782</v>
      </c>
      <c r="I1077" s="35">
        <f t="shared" si="544"/>
        <v>117.7264747473165</v>
      </c>
      <c r="J1077" s="34">
        <f t="shared" si="544"/>
        <v>1117.2563169875161</v>
      </c>
      <c r="K1077" s="35">
        <f t="shared" si="544"/>
        <v>145.40277556248236</v>
      </c>
      <c r="L1077" s="35">
        <f t="shared" si="544"/>
        <v>152.23586100551591</v>
      </c>
      <c r="M1077" s="35">
        <f t="shared" si="544"/>
        <v>143.92331311379104</v>
      </c>
      <c r="N1077" s="35">
        <f t="shared" si="544"/>
        <v>119.72511815178409</v>
      </c>
      <c r="O1077" s="35">
        <f t="shared" si="544"/>
        <v>126.55669563388825</v>
      </c>
      <c r="P1077" s="499">
        <f t="shared" si="544"/>
        <v>140.76472196314285</v>
      </c>
    </row>
    <row r="1078" spans="2:17" x14ac:dyDescent="0.3">
      <c r="B1078" s="31" t="s">
        <v>328</v>
      </c>
      <c r="C1078" s="34">
        <f t="shared" ref="C1078:P1078" si="545">IF(ISNUMBER(C808/C380*1000000),C808/C380*1000000,"nav")</f>
        <v>56.863252442945551</v>
      </c>
      <c r="D1078" s="35">
        <f t="shared" si="545"/>
        <v>53.766662714162152</v>
      </c>
      <c r="E1078" s="35">
        <f t="shared" si="545"/>
        <v>50.875496950351668</v>
      </c>
      <c r="F1078" s="35">
        <f t="shared" si="545"/>
        <v>46.504246025381875</v>
      </c>
      <c r="G1078" s="35">
        <f t="shared" si="545"/>
        <v>41.893227993085759</v>
      </c>
      <c r="H1078" s="35">
        <f t="shared" si="545"/>
        <v>36.716391603603697</v>
      </c>
      <c r="I1078" s="35">
        <f t="shared" si="545"/>
        <v>33.572543558500477</v>
      </c>
      <c r="J1078" s="34">
        <f t="shared" si="545"/>
        <v>40.15152513229436</v>
      </c>
      <c r="K1078" s="35">
        <f t="shared" si="545"/>
        <v>38.499685372749035</v>
      </c>
      <c r="L1078" s="35">
        <f t="shared" si="545"/>
        <v>37.797961390738053</v>
      </c>
      <c r="M1078" s="35">
        <f t="shared" si="545"/>
        <v>36.397116588328188</v>
      </c>
      <c r="N1078" s="35">
        <f t="shared" si="545"/>
        <v>33.493219375575634</v>
      </c>
      <c r="O1078" s="35">
        <f t="shared" si="545"/>
        <v>29.472150663634711</v>
      </c>
      <c r="P1078" s="499">
        <f t="shared" si="545"/>
        <v>27.802413183926721</v>
      </c>
    </row>
    <row r="1079" spans="2:17" x14ac:dyDescent="0.3">
      <c r="B1079" s="31" t="s">
        <v>329</v>
      </c>
      <c r="C1079" s="34">
        <f t="shared" ref="C1079:P1079" si="546">IF(ISNUMBER(C809/C381*1000000),C809/C381*1000000,"nav")</f>
        <v>37.471836951792703</v>
      </c>
      <c r="D1079" s="35">
        <f t="shared" si="546"/>
        <v>26.909908927865807</v>
      </c>
      <c r="E1079" s="35">
        <f t="shared" si="546"/>
        <v>25.322654009975835</v>
      </c>
      <c r="F1079" s="35">
        <f t="shared" si="546"/>
        <v>27.172633670722735</v>
      </c>
      <c r="G1079" s="35">
        <f t="shared" si="546"/>
        <v>23.662072067370701</v>
      </c>
      <c r="H1079" s="35">
        <f t="shared" si="546"/>
        <v>21.707273471131099</v>
      </c>
      <c r="I1079" s="35">
        <f t="shared" si="546"/>
        <v>17.599462977259634</v>
      </c>
      <c r="J1079" s="34">
        <f t="shared" si="546"/>
        <v>26.301334674888722</v>
      </c>
      <c r="K1079" s="35">
        <f t="shared" si="546"/>
        <v>18.796105123053724</v>
      </c>
      <c r="L1079" s="35">
        <f t="shared" si="546"/>
        <v>18.077434987204771</v>
      </c>
      <c r="M1079" s="35">
        <f t="shared" si="546"/>
        <v>19.556741096427317</v>
      </c>
      <c r="N1079" s="35">
        <f t="shared" si="546"/>
        <v>17.009185041584235</v>
      </c>
      <c r="O1079" s="35">
        <f t="shared" si="546"/>
        <v>15.57497313146415</v>
      </c>
      <c r="P1079" s="499">
        <f t="shared" si="546"/>
        <v>13.728218330317725</v>
      </c>
    </row>
    <row r="1080" spans="2:17" x14ac:dyDescent="0.3">
      <c r="B1080" s="31" t="s">
        <v>330</v>
      </c>
      <c r="C1080" s="34">
        <f t="shared" ref="C1080:P1080" si="547">IF(ISNUMBER(C810/C382*1000000),C810/C382*1000000,"nav")</f>
        <v>48.956458410684178</v>
      </c>
      <c r="D1080" s="35">
        <f t="shared" si="547"/>
        <v>41.527916437479092</v>
      </c>
      <c r="E1080" s="35">
        <f t="shared" si="547"/>
        <v>39.083122504016977</v>
      </c>
      <c r="F1080" s="35">
        <f t="shared" si="547"/>
        <v>39.674051576429655</v>
      </c>
      <c r="G1080" s="35">
        <f t="shared" si="547"/>
        <v>38.887407963440282</v>
      </c>
      <c r="H1080" s="35">
        <f t="shared" si="547"/>
        <v>33.28430693519929</v>
      </c>
      <c r="I1080" s="35">
        <f t="shared" si="547"/>
        <v>34.076766278159702</v>
      </c>
      <c r="J1080" s="34">
        <f t="shared" si="547"/>
        <v>33.739426021819774</v>
      </c>
      <c r="K1080" s="35">
        <f t="shared" si="547"/>
        <v>28.187522931833293</v>
      </c>
      <c r="L1080" s="35">
        <f t="shared" si="547"/>
        <v>26.866056980197349</v>
      </c>
      <c r="M1080" s="35">
        <f t="shared" si="547"/>
        <v>27.874758012946963</v>
      </c>
      <c r="N1080" s="35">
        <f t="shared" si="547"/>
        <v>27.182990846102676</v>
      </c>
      <c r="O1080" s="35">
        <f t="shared" si="547"/>
        <v>23.684945903472112</v>
      </c>
      <c r="P1080" s="499">
        <f t="shared" si="547"/>
        <v>25.55358595918181</v>
      </c>
    </row>
    <row r="1081" spans="2:17" x14ac:dyDescent="0.3">
      <c r="B1081" s="31" t="s">
        <v>331</v>
      </c>
      <c r="C1081" s="34">
        <f t="shared" ref="C1081:P1081" si="548">IF(ISNUMBER(C811/C383*1000000),C811/C383*1000000,"nav")</f>
        <v>79.578114466421624</v>
      </c>
      <c r="D1081" s="35">
        <f t="shared" si="548"/>
        <v>59.640287469951772</v>
      </c>
      <c r="E1081" s="35">
        <f t="shared" si="548"/>
        <v>52.889854711181876</v>
      </c>
      <c r="F1081" s="35">
        <f t="shared" si="548"/>
        <v>53.421102717819906</v>
      </c>
      <c r="G1081" s="35">
        <f t="shared" si="548"/>
        <v>52.358546910555887</v>
      </c>
      <c r="H1081" s="35">
        <f t="shared" si="548"/>
        <v>45.958387002849257</v>
      </c>
      <c r="I1081" s="35">
        <f t="shared" si="548"/>
        <v>42.719904511927815</v>
      </c>
      <c r="J1081" s="34">
        <f t="shared" si="548"/>
        <v>59.94734305150471</v>
      </c>
      <c r="K1081" s="35">
        <f t="shared" si="548"/>
        <v>45.668730100081397</v>
      </c>
      <c r="L1081" s="35">
        <f t="shared" si="548"/>
        <v>42.167910676782178</v>
      </c>
      <c r="M1081" s="35">
        <f t="shared" si="548"/>
        <v>42.773053946004438</v>
      </c>
      <c r="N1081" s="35">
        <f t="shared" si="548"/>
        <v>41.944382614531122</v>
      </c>
      <c r="O1081" s="35">
        <f t="shared" si="548"/>
        <v>36.628239035493998</v>
      </c>
      <c r="P1081" s="499">
        <f t="shared" si="548"/>
        <v>35.46154438714612</v>
      </c>
    </row>
    <row r="1082" spans="2:17" x14ac:dyDescent="0.3">
      <c r="B1082" s="31" t="s">
        <v>332</v>
      </c>
      <c r="C1082" s="34">
        <f t="shared" ref="C1082:P1082" si="549">IF(ISNUMBER(C812/C384*1000000),C812/C384*1000000,"nav")</f>
        <v>40.852271699143365</v>
      </c>
      <c r="D1082" s="35">
        <f t="shared" si="549"/>
        <v>39.836490321938619</v>
      </c>
      <c r="E1082" s="35">
        <f t="shared" si="549"/>
        <v>38.470434277258946</v>
      </c>
      <c r="F1082" s="35">
        <f t="shared" si="549"/>
        <v>34.813246286081807</v>
      </c>
      <c r="G1082" s="35">
        <f t="shared" si="549"/>
        <v>33.119023650419408</v>
      </c>
      <c r="H1082" s="35">
        <f t="shared" si="549"/>
        <v>31.67841287584648</v>
      </c>
      <c r="I1082" s="35">
        <f t="shared" si="549"/>
        <v>30.421010514236738</v>
      </c>
      <c r="J1082" s="34">
        <f t="shared" si="549"/>
        <v>31.668611493737668</v>
      </c>
      <c r="K1082" s="35">
        <f t="shared" si="549"/>
        <v>31.61883932085086</v>
      </c>
      <c r="L1082" s="35">
        <f t="shared" si="549"/>
        <v>28.821586991096282</v>
      </c>
      <c r="M1082" s="35">
        <f t="shared" si="549"/>
        <v>25.057471880024107</v>
      </c>
      <c r="N1082" s="35">
        <f t="shared" si="549"/>
        <v>23.761256303640941</v>
      </c>
      <c r="O1082" s="35">
        <f t="shared" si="549"/>
        <v>21.33480523294077</v>
      </c>
      <c r="P1082" s="499">
        <f t="shared" si="549"/>
        <v>21.867426059709857</v>
      </c>
    </row>
    <row r="1083" spans="2:17" x14ac:dyDescent="0.3">
      <c r="B1083" s="31" t="s">
        <v>477</v>
      </c>
      <c r="C1083" s="34" t="str">
        <f t="shared" ref="C1083:P1084" si="550">IF(ISNUMBER(C813/C385*1000000),C813/C385*1000000,"nav")</f>
        <v>nav</v>
      </c>
      <c r="D1083" s="35">
        <f t="shared" si="550"/>
        <v>69.746117235041652</v>
      </c>
      <c r="E1083" s="35">
        <f t="shared" si="550"/>
        <v>72.653530320794587</v>
      </c>
      <c r="F1083" s="35">
        <f t="shared" si="550"/>
        <v>65.609205531198427</v>
      </c>
      <c r="G1083" s="35">
        <f t="shared" si="550"/>
        <v>65.110065166329747</v>
      </c>
      <c r="H1083" s="35">
        <f t="shared" si="550"/>
        <v>59.866239888503124</v>
      </c>
      <c r="I1083" s="35">
        <f t="shared" si="550"/>
        <v>51.747017603747899</v>
      </c>
      <c r="J1083" s="34" t="str">
        <f t="shared" si="550"/>
        <v>nav</v>
      </c>
      <c r="K1083" s="35">
        <f t="shared" si="550"/>
        <v>57.419834048307564</v>
      </c>
      <c r="L1083" s="35">
        <f t="shared" si="550"/>
        <v>60.467497749695454</v>
      </c>
      <c r="M1083" s="35">
        <f t="shared" si="550"/>
        <v>54.304635516369885</v>
      </c>
      <c r="N1083" s="35">
        <f t="shared" si="550"/>
        <v>53.862349245990352</v>
      </c>
      <c r="O1083" s="35">
        <f t="shared" si="550"/>
        <v>48.285615754923072</v>
      </c>
      <c r="P1083" s="499">
        <f t="shared" si="550"/>
        <v>46.151068173907042</v>
      </c>
    </row>
    <row r="1084" spans="2:17" s="301" customFormat="1" x14ac:dyDescent="0.3">
      <c r="B1084" s="31" t="s">
        <v>727</v>
      </c>
      <c r="C1084" s="34" t="str">
        <f t="shared" si="550"/>
        <v>nav</v>
      </c>
      <c r="D1084" s="35">
        <f t="shared" si="550"/>
        <v>68.51536818830661</v>
      </c>
      <c r="E1084" s="35">
        <f t="shared" si="550"/>
        <v>63.67472599120795</v>
      </c>
      <c r="F1084" s="35">
        <f t="shared" si="550"/>
        <v>61.15607329979764</v>
      </c>
      <c r="G1084" s="35">
        <f t="shared" si="550"/>
        <v>59.418785814474283</v>
      </c>
      <c r="H1084" s="35">
        <f t="shared" si="550"/>
        <v>59.591468083053179</v>
      </c>
      <c r="I1084" s="35">
        <f t="shared" si="550"/>
        <v>59.384539660892223</v>
      </c>
      <c r="J1084" s="34" t="str">
        <f t="shared" ref="J1084:P1084" si="551">IF(ISNUMBER(J814/J386*1000000),J814/J386*1000000,"nav")</f>
        <v>nav</v>
      </c>
      <c r="K1084" s="35">
        <f t="shared" si="551"/>
        <v>41.158745160879974</v>
      </c>
      <c r="L1084" s="35">
        <f t="shared" si="551"/>
        <v>38.279903512572879</v>
      </c>
      <c r="M1084" s="35">
        <f t="shared" si="551"/>
        <v>36.94735845583071</v>
      </c>
      <c r="N1084" s="35">
        <f t="shared" si="551"/>
        <v>34.490639122471158</v>
      </c>
      <c r="O1084" s="35">
        <f t="shared" si="551"/>
        <v>31.205409322342462</v>
      </c>
      <c r="P1084" s="35">
        <f t="shared" si="551"/>
        <v>32.563815377882023</v>
      </c>
      <c r="Q1084" s="629"/>
    </row>
    <row r="1085" spans="2:17" x14ac:dyDescent="0.3">
      <c r="B1085" s="31" t="s">
        <v>333</v>
      </c>
      <c r="C1085" s="34" t="str">
        <f t="shared" ref="C1085:P1085" si="552">IF(ISNUMBER(C815/C387*1000000),C815/C387*1000000,"nav")</f>
        <v>nav</v>
      </c>
      <c r="D1085" s="35">
        <f t="shared" si="552"/>
        <v>46.443771664802973</v>
      </c>
      <c r="E1085" s="35">
        <f t="shared" si="552"/>
        <v>47.736071740205226</v>
      </c>
      <c r="F1085" s="35">
        <f t="shared" si="552"/>
        <v>48.491819292840191</v>
      </c>
      <c r="G1085" s="35">
        <f t="shared" si="552"/>
        <v>47.887504574248922</v>
      </c>
      <c r="H1085" s="35">
        <f t="shared" si="552"/>
        <v>48.279903282240831</v>
      </c>
      <c r="I1085" s="35">
        <f t="shared" si="552"/>
        <v>49.261174994031613</v>
      </c>
      <c r="J1085" s="34" t="str">
        <f t="shared" si="552"/>
        <v>nav</v>
      </c>
      <c r="K1085" s="35" t="str">
        <f t="shared" si="552"/>
        <v>nav</v>
      </c>
      <c r="L1085" s="35" t="str">
        <f t="shared" si="552"/>
        <v>nav</v>
      </c>
      <c r="M1085" s="35" t="str">
        <f t="shared" si="552"/>
        <v>nav</v>
      </c>
      <c r="N1085" s="35" t="str">
        <f t="shared" si="552"/>
        <v>nav</v>
      </c>
      <c r="O1085" s="35" t="str">
        <f t="shared" si="552"/>
        <v>nav</v>
      </c>
      <c r="P1085" s="499" t="str">
        <f t="shared" si="552"/>
        <v>nav</v>
      </c>
    </row>
    <row r="1086" spans="2:17" x14ac:dyDescent="0.3">
      <c r="B1086" s="31" t="s">
        <v>334</v>
      </c>
      <c r="C1086" s="34">
        <f t="shared" ref="C1086:P1086" si="553">IF(ISNUMBER(C816/C388*1000000),C816/C388*1000000,"nav")</f>
        <v>43.548270425099631</v>
      </c>
      <c r="D1086" s="35">
        <f t="shared" si="553"/>
        <v>42.357213092749561</v>
      </c>
      <c r="E1086" s="35">
        <f t="shared" si="553"/>
        <v>40.617293191731115</v>
      </c>
      <c r="F1086" s="35">
        <f t="shared" si="553"/>
        <v>41.113599412796596</v>
      </c>
      <c r="G1086" s="35">
        <f t="shared" si="553"/>
        <v>39.375162030105436</v>
      </c>
      <c r="H1086" s="35">
        <f t="shared" si="553"/>
        <v>38.271210766431174</v>
      </c>
      <c r="I1086" s="35">
        <f t="shared" si="553"/>
        <v>35.834326623298672</v>
      </c>
      <c r="J1086" s="34" t="str">
        <f t="shared" si="553"/>
        <v>nav</v>
      </c>
      <c r="K1086" s="35" t="str">
        <f t="shared" si="553"/>
        <v>nav</v>
      </c>
      <c r="L1086" s="35" t="str">
        <f t="shared" si="553"/>
        <v>nav</v>
      </c>
      <c r="M1086" s="35" t="str">
        <f t="shared" si="553"/>
        <v>nav</v>
      </c>
      <c r="N1086" s="35">
        <f t="shared" si="553"/>
        <v>39.305195732377328</v>
      </c>
      <c r="O1086" s="35">
        <f t="shared" si="553"/>
        <v>38.20829976935309</v>
      </c>
      <c r="P1086" s="499">
        <f t="shared" si="553"/>
        <v>36.083196133786963</v>
      </c>
    </row>
    <row r="1087" spans="2:17" x14ac:dyDescent="0.3">
      <c r="B1087" s="31" t="s">
        <v>335</v>
      </c>
      <c r="C1087" s="34" t="str">
        <f t="shared" ref="C1087:P1087" si="554">IF(ISNUMBER(C817/C389*1000000),C817/C389*1000000,"nav")</f>
        <v>nav</v>
      </c>
      <c r="D1087" s="35" t="str">
        <f t="shared" si="554"/>
        <v>nav</v>
      </c>
      <c r="E1087" s="35" t="str">
        <f t="shared" si="554"/>
        <v>nav</v>
      </c>
      <c r="F1087" s="35" t="str">
        <f t="shared" si="554"/>
        <v>nav</v>
      </c>
      <c r="G1087" s="35" t="str">
        <f t="shared" si="554"/>
        <v>nav</v>
      </c>
      <c r="H1087" s="35" t="str">
        <f t="shared" si="554"/>
        <v>nav</v>
      </c>
      <c r="I1087" s="35" t="str">
        <f t="shared" si="554"/>
        <v>nav</v>
      </c>
      <c r="J1087" s="34" t="str">
        <f t="shared" si="554"/>
        <v>nav</v>
      </c>
      <c r="K1087" s="35" t="str">
        <f t="shared" si="554"/>
        <v>nav</v>
      </c>
      <c r="L1087" s="35" t="str">
        <f t="shared" si="554"/>
        <v>nav</v>
      </c>
      <c r="M1087" s="35" t="str">
        <f t="shared" si="554"/>
        <v>nav</v>
      </c>
      <c r="N1087" s="35" t="str">
        <f t="shared" si="554"/>
        <v>nav</v>
      </c>
      <c r="O1087" s="35" t="str">
        <f t="shared" si="554"/>
        <v>nav</v>
      </c>
      <c r="P1087" s="499" t="str">
        <f t="shared" si="554"/>
        <v>nav</v>
      </c>
    </row>
    <row r="1088" spans="2:17" x14ac:dyDescent="0.3">
      <c r="B1088" s="31" t="s">
        <v>336</v>
      </c>
      <c r="C1088" s="34">
        <f t="shared" ref="C1088:P1088" si="555">IF(ISNUMBER(C818/C390*1000000),C818/C390*1000000,"nav")</f>
        <v>77.656132147392483</v>
      </c>
      <c r="D1088" s="35">
        <f t="shared" si="555"/>
        <v>84.481791688187542</v>
      </c>
      <c r="E1088" s="35">
        <f t="shared" si="555"/>
        <v>85.839272230046888</v>
      </c>
      <c r="F1088" s="35">
        <f t="shared" si="555"/>
        <v>102.49505181111947</v>
      </c>
      <c r="G1088" s="35">
        <f t="shared" si="555"/>
        <v>112.73516882534103</v>
      </c>
      <c r="H1088" s="35">
        <f t="shared" si="555"/>
        <v>125.69313082243404</v>
      </c>
      <c r="I1088" s="35">
        <f t="shared" si="555"/>
        <v>135.32326855197698</v>
      </c>
      <c r="J1088" s="34">
        <f t="shared" si="555"/>
        <v>72.005122195391564</v>
      </c>
      <c r="K1088" s="35">
        <f t="shared" si="555"/>
        <v>77.123175848260829</v>
      </c>
      <c r="L1088" s="35">
        <f t="shared" si="555"/>
        <v>77.53081071263874</v>
      </c>
      <c r="M1088" s="35">
        <f t="shared" si="555"/>
        <v>91.352175746471488</v>
      </c>
      <c r="N1088" s="35">
        <f t="shared" si="555"/>
        <v>98.148653985441086</v>
      </c>
      <c r="O1088" s="35">
        <f t="shared" si="555"/>
        <v>111.93301346748729</v>
      </c>
      <c r="P1088" s="499">
        <f t="shared" si="555"/>
        <v>123.32604124179387</v>
      </c>
    </row>
    <row r="1089" spans="2:16" x14ac:dyDescent="0.3">
      <c r="B1089" s="31" t="s">
        <v>337</v>
      </c>
      <c r="C1089" s="34">
        <f t="shared" ref="C1089:P1089" si="556">IF(ISNUMBER(C819/C391*1000000),C819/C391*1000000,"nav")</f>
        <v>52.355863005428546</v>
      </c>
      <c r="D1089" s="35">
        <f t="shared" si="556"/>
        <v>49.679372691900589</v>
      </c>
      <c r="E1089" s="35">
        <f t="shared" si="556"/>
        <v>47.060034799150415</v>
      </c>
      <c r="F1089" s="35">
        <f t="shared" si="556"/>
        <v>45.155371359984663</v>
      </c>
      <c r="G1089" s="35">
        <f t="shared" si="556"/>
        <v>42.946024160424514</v>
      </c>
      <c r="H1089" s="35">
        <f t="shared" si="556"/>
        <v>40.640260267659677</v>
      </c>
      <c r="I1089" s="35">
        <f t="shared" si="556"/>
        <v>37.879576403379566</v>
      </c>
      <c r="J1089" s="34">
        <f t="shared" si="556"/>
        <v>31.572792036221909</v>
      </c>
      <c r="K1089" s="35">
        <f t="shared" si="556"/>
        <v>31.079754025376715</v>
      </c>
      <c r="L1089" s="35">
        <f t="shared" si="556"/>
        <v>28.596759716573359</v>
      </c>
      <c r="M1089" s="35">
        <f t="shared" si="556"/>
        <v>27.014778702024575</v>
      </c>
      <c r="N1089" s="35">
        <f t="shared" si="556"/>
        <v>26.130436837403916</v>
      </c>
      <c r="O1089" s="35">
        <f t="shared" si="556"/>
        <v>24.711010639312814</v>
      </c>
      <c r="P1089" s="499">
        <f t="shared" si="556"/>
        <v>25.247584857242838</v>
      </c>
    </row>
    <row r="1090" spans="2:16" x14ac:dyDescent="0.3">
      <c r="B1090" s="31" t="s">
        <v>339</v>
      </c>
      <c r="C1090" s="34" t="str">
        <f t="shared" ref="C1090:P1090" si="557">IF(ISNUMBER(C820/C392*1000000),C820/C392*1000000,"nav")</f>
        <v>nav</v>
      </c>
      <c r="D1090" s="35">
        <f t="shared" si="557"/>
        <v>41.116500266460143</v>
      </c>
      <c r="E1090" s="35">
        <f t="shared" si="557"/>
        <v>37.451349737487156</v>
      </c>
      <c r="F1090" s="35">
        <f t="shared" si="557"/>
        <v>37.311383910396977</v>
      </c>
      <c r="G1090" s="35">
        <f t="shared" si="557"/>
        <v>33.106111780619457</v>
      </c>
      <c r="H1090" s="35">
        <f t="shared" si="557"/>
        <v>28.887469840723099</v>
      </c>
      <c r="I1090" s="35">
        <f t="shared" si="557"/>
        <v>30.65338504794186</v>
      </c>
      <c r="J1090" s="34" t="str">
        <f t="shared" si="557"/>
        <v>nav</v>
      </c>
      <c r="K1090" s="35">
        <f t="shared" si="557"/>
        <v>30.969482199611818</v>
      </c>
      <c r="L1090" s="35">
        <f t="shared" si="557"/>
        <v>29.152648907137582</v>
      </c>
      <c r="M1090" s="35">
        <f t="shared" si="557"/>
        <v>28.597341638311065</v>
      </c>
      <c r="N1090" s="35">
        <f t="shared" si="557"/>
        <v>26.122478415382382</v>
      </c>
      <c r="O1090" s="35">
        <f t="shared" si="557"/>
        <v>22.33755671600202</v>
      </c>
      <c r="P1090" s="499">
        <f t="shared" si="557"/>
        <v>25.300530975069876</v>
      </c>
    </row>
    <row r="1091" spans="2:16" x14ac:dyDescent="0.3">
      <c r="B1091" s="31" t="s">
        <v>338</v>
      </c>
      <c r="C1091" s="34">
        <f t="shared" ref="C1091:P1091" si="558">IF(ISNUMBER(C821/C393*1000000),C821/C393*1000000,"nav")</f>
        <v>69.064394168291585</v>
      </c>
      <c r="D1091" s="35">
        <f t="shared" si="558"/>
        <v>62.554730141096449</v>
      </c>
      <c r="E1091" s="35">
        <f t="shared" si="558"/>
        <v>56.971031129695184</v>
      </c>
      <c r="F1091" s="35">
        <f t="shared" si="558"/>
        <v>54.821382485650886</v>
      </c>
      <c r="G1091" s="35">
        <f t="shared" si="558"/>
        <v>51.993751767519235</v>
      </c>
      <c r="H1091" s="35">
        <f t="shared" si="558"/>
        <v>48.861377153467416</v>
      </c>
      <c r="I1091" s="35">
        <f t="shared" si="558"/>
        <v>44.120057371296191</v>
      </c>
      <c r="J1091" s="34">
        <f t="shared" si="558"/>
        <v>35.131067527102886</v>
      </c>
      <c r="K1091" s="35">
        <f t="shared" si="558"/>
        <v>31.447411249086198</v>
      </c>
      <c r="L1091" s="35">
        <f t="shared" si="558"/>
        <v>28.793277796647903</v>
      </c>
      <c r="M1091" s="35">
        <f t="shared" si="558"/>
        <v>27.794000026573777</v>
      </c>
      <c r="N1091" s="35">
        <f t="shared" si="558"/>
        <v>26.539310618499126</v>
      </c>
      <c r="O1091" s="35">
        <f t="shared" si="558"/>
        <v>24.790092048123004</v>
      </c>
      <c r="P1091" s="499">
        <f t="shared" si="558"/>
        <v>26.84382452624823</v>
      </c>
    </row>
    <row r="1092" spans="2:16" x14ac:dyDescent="0.3">
      <c r="B1092" s="33" t="s">
        <v>340</v>
      </c>
      <c r="C1092" s="36">
        <f t="shared" ref="C1092:P1092" si="559">IF(ISNUMBER(C822/C394*1000000),C822/C394*1000000,"nav")</f>
        <v>62.249597442683694</v>
      </c>
      <c r="D1092" s="37">
        <f t="shared" si="559"/>
        <v>64.354433802188908</v>
      </c>
      <c r="E1092" s="37">
        <f t="shared" si="559"/>
        <v>60.31051044959095</v>
      </c>
      <c r="F1092" s="37">
        <f t="shared" si="559"/>
        <v>58.873052156388958</v>
      </c>
      <c r="G1092" s="37">
        <f t="shared" si="559"/>
        <v>56.163096364824845</v>
      </c>
      <c r="H1092" s="37">
        <f t="shared" si="559"/>
        <v>55.841227430657135</v>
      </c>
      <c r="I1092" s="37">
        <f t="shared" si="559"/>
        <v>60.336168230813811</v>
      </c>
      <c r="J1092" s="36">
        <f t="shared" si="559"/>
        <v>48.586325558295812</v>
      </c>
      <c r="K1092" s="37">
        <f t="shared" si="559"/>
        <v>49.77615122421399</v>
      </c>
      <c r="L1092" s="37">
        <f t="shared" si="559"/>
        <v>46.790580896944526</v>
      </c>
      <c r="M1092" s="37">
        <f t="shared" si="559"/>
        <v>45.771852671024888</v>
      </c>
      <c r="N1092" s="37">
        <f t="shared" si="559"/>
        <v>44.745459877259663</v>
      </c>
      <c r="O1092" s="37">
        <f t="shared" si="559"/>
        <v>43.935347565664102</v>
      </c>
      <c r="P1092" s="500">
        <f t="shared" si="559"/>
        <v>48.149575935911791</v>
      </c>
    </row>
    <row r="1093" spans="2:16" x14ac:dyDescent="0.3">
      <c r="B1093" s="3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</row>
    <row r="1094" spans="2:16" x14ac:dyDescent="0.3">
      <c r="B1094" s="722" t="s">
        <v>383</v>
      </c>
      <c r="C1094" s="722"/>
      <c r="D1094" s="722"/>
      <c r="E1094" s="722"/>
      <c r="F1094" s="722"/>
      <c r="G1094" s="722"/>
      <c r="H1094" s="722"/>
      <c r="I1094" s="722"/>
      <c r="J1094" s="722"/>
      <c r="K1094" s="722"/>
      <c r="L1094" s="722"/>
      <c r="M1094" s="722"/>
      <c r="N1094" s="722"/>
      <c r="O1094" s="722"/>
      <c r="P1094" s="722"/>
    </row>
    <row r="1095" spans="2:16" x14ac:dyDescent="0.3">
      <c r="B1095" s="12"/>
      <c r="C1095" s="13"/>
      <c r="D1095" s="13"/>
      <c r="E1095" s="13"/>
      <c r="F1095" s="13"/>
      <c r="G1095" s="13"/>
      <c r="H1095" s="13"/>
      <c r="I1095" s="13"/>
      <c r="J1095" s="14"/>
      <c r="K1095" s="14"/>
      <c r="L1095" s="14"/>
      <c r="M1095" s="14"/>
      <c r="N1095" s="14"/>
      <c r="O1095" s="14"/>
      <c r="P1095" s="14"/>
    </row>
    <row r="1096" spans="2:16" x14ac:dyDescent="0.3">
      <c r="B1096" s="7"/>
      <c r="C1096" s="720" t="s">
        <v>354</v>
      </c>
      <c r="D1096" s="721"/>
      <c r="E1096" s="721"/>
      <c r="F1096" s="721"/>
      <c r="G1096" s="721"/>
      <c r="H1096" s="721"/>
      <c r="I1096" s="721"/>
      <c r="J1096" s="720" t="s">
        <v>355</v>
      </c>
      <c r="K1096" s="721"/>
      <c r="L1096" s="721"/>
      <c r="M1096" s="721"/>
      <c r="N1096" s="721"/>
      <c r="O1096" s="721"/>
      <c r="P1096" s="721"/>
    </row>
    <row r="1097" spans="2:16" x14ac:dyDescent="0.3">
      <c r="B1097" s="3"/>
      <c r="C1097" s="432">
        <v>2014</v>
      </c>
      <c r="D1097" s="433">
        <v>2015</v>
      </c>
      <c r="E1097" s="433">
        <v>2016</v>
      </c>
      <c r="F1097" s="433">
        <v>2017</v>
      </c>
      <c r="G1097" s="433">
        <v>2018</v>
      </c>
      <c r="H1097" s="433">
        <v>2019</v>
      </c>
      <c r="I1097" s="433">
        <v>2020</v>
      </c>
      <c r="J1097" s="384">
        <v>2014</v>
      </c>
      <c r="K1097" s="385">
        <v>2015</v>
      </c>
      <c r="L1097" s="385">
        <v>2016</v>
      </c>
      <c r="M1097" s="385">
        <v>2017</v>
      </c>
      <c r="N1097" s="385">
        <v>2018</v>
      </c>
      <c r="O1097" s="385">
        <v>2019</v>
      </c>
      <c r="P1097" s="385">
        <v>2020</v>
      </c>
    </row>
    <row r="1098" spans="2:16" x14ac:dyDescent="0.3">
      <c r="B1098" s="32" t="s">
        <v>327</v>
      </c>
      <c r="C1098" s="42" t="s">
        <v>10</v>
      </c>
      <c r="D1098" s="43" t="s">
        <v>10</v>
      </c>
      <c r="E1098" s="43" t="s">
        <v>10</v>
      </c>
      <c r="F1098" s="43" t="s">
        <v>10</v>
      </c>
      <c r="G1098" s="43" t="s">
        <v>10</v>
      </c>
      <c r="H1098" s="43" t="s">
        <v>10</v>
      </c>
      <c r="I1098" s="43" t="s">
        <v>10</v>
      </c>
      <c r="J1098" s="42">
        <f t="shared" ref="J1098:O1098" si="560">IF(ISNUMBER(J828/J400*1000000),J828/J400*1000000,"nav")</f>
        <v>65.639229530289853</v>
      </c>
      <c r="K1098" s="43">
        <f t="shared" si="560"/>
        <v>54.846986500273033</v>
      </c>
      <c r="L1098" s="43">
        <f t="shared" si="560"/>
        <v>57.238606199712386</v>
      </c>
      <c r="M1098" s="43">
        <f t="shared" si="560"/>
        <v>59.653713987927347</v>
      </c>
      <c r="N1098" s="43">
        <f t="shared" si="560"/>
        <v>37.239762179368363</v>
      </c>
      <c r="O1098" s="43">
        <f t="shared" si="560"/>
        <v>32.499114561081406</v>
      </c>
      <c r="P1098" s="498">
        <f>IF(ISNUMBER(P828/P400*1000000),P828/P400*1000000,"nav")</f>
        <v>33.839667253483697</v>
      </c>
    </row>
    <row r="1099" spans="2:16" s="301" customFormat="1" x14ac:dyDescent="0.3">
      <c r="B1099" s="31" t="s">
        <v>640</v>
      </c>
      <c r="C1099" s="34" t="s">
        <v>10</v>
      </c>
      <c r="D1099" s="35" t="s">
        <v>10</v>
      </c>
      <c r="E1099" s="35" t="s">
        <v>10</v>
      </c>
      <c r="F1099" s="35" t="s">
        <v>10</v>
      </c>
      <c r="G1099" s="35" t="s">
        <v>10</v>
      </c>
      <c r="H1099" s="35" t="s">
        <v>10</v>
      </c>
      <c r="I1099" s="35" t="s">
        <v>10</v>
      </c>
      <c r="J1099" s="34">
        <f t="shared" ref="J1099:P1099" si="561">IF(ISNUMBER(J829/J401*1000000),J829/J401*1000000,"nav")</f>
        <v>476.62603633681681</v>
      </c>
      <c r="K1099" s="35">
        <f t="shared" si="561"/>
        <v>418.46390931666264</v>
      </c>
      <c r="L1099" s="35">
        <f t="shared" si="561"/>
        <v>230.4951273625972</v>
      </c>
      <c r="M1099" s="35">
        <f t="shared" si="561"/>
        <v>250.99975432117353</v>
      </c>
      <c r="N1099" s="35">
        <f t="shared" si="561"/>
        <v>259.51393348513801</v>
      </c>
      <c r="O1099" s="35">
        <f t="shared" si="561"/>
        <v>268.52511553967435</v>
      </c>
      <c r="P1099" s="499">
        <f t="shared" si="561"/>
        <v>252.345130579944</v>
      </c>
    </row>
    <row r="1100" spans="2:16" x14ac:dyDescent="0.3">
      <c r="B1100" s="31" t="s">
        <v>328</v>
      </c>
      <c r="C1100" s="34" t="s">
        <v>12</v>
      </c>
      <c r="D1100" s="35" t="s">
        <v>12</v>
      </c>
      <c r="E1100" s="35" t="s">
        <v>12</v>
      </c>
      <c r="F1100" s="35" t="s">
        <v>12</v>
      </c>
      <c r="G1100" s="35" t="s">
        <v>12</v>
      </c>
      <c r="H1100" s="35" t="s">
        <v>12</v>
      </c>
      <c r="I1100" s="35" t="s">
        <v>12</v>
      </c>
      <c r="J1100" s="34">
        <f t="shared" ref="J1100:P1100" si="562">IF(ISNUMBER(J830/J402*1000000),J830/J402*1000000,"nav")</f>
        <v>79.044078961904574</v>
      </c>
      <c r="K1100" s="35">
        <f t="shared" si="562"/>
        <v>76.338497945664329</v>
      </c>
      <c r="L1100" s="35">
        <f t="shared" si="562"/>
        <v>70.922586616032575</v>
      </c>
      <c r="M1100" s="35">
        <f t="shared" si="562"/>
        <v>64.511145988512922</v>
      </c>
      <c r="N1100" s="35">
        <f t="shared" si="562"/>
        <v>57.577464597271472</v>
      </c>
      <c r="O1100" s="35">
        <f t="shared" si="562"/>
        <v>49.573072392964491</v>
      </c>
      <c r="P1100" s="499">
        <f t="shared" si="562"/>
        <v>50.014377936622097</v>
      </c>
    </row>
    <row r="1101" spans="2:16" x14ac:dyDescent="0.3">
      <c r="B1101" s="31" t="s">
        <v>329</v>
      </c>
      <c r="C1101" s="34" t="s">
        <v>10</v>
      </c>
      <c r="D1101" s="35" t="s">
        <v>10</v>
      </c>
      <c r="E1101" s="35" t="s">
        <v>10</v>
      </c>
      <c r="F1101" s="35" t="s">
        <v>10</v>
      </c>
      <c r="G1101" s="35" t="s">
        <v>10</v>
      </c>
      <c r="H1101" s="35" t="s">
        <v>10</v>
      </c>
      <c r="I1101" s="35" t="s">
        <v>10</v>
      </c>
      <c r="J1101" s="34">
        <f t="shared" ref="J1101:P1101" si="563">IF(ISNUMBER(J831/J403*1000000),J831/J403*1000000,"nav")</f>
        <v>49.220873451969474</v>
      </c>
      <c r="K1101" s="35">
        <f t="shared" si="563"/>
        <v>46.963753320341446</v>
      </c>
      <c r="L1101" s="35">
        <f t="shared" si="563"/>
        <v>44.134854802417145</v>
      </c>
      <c r="M1101" s="35">
        <f t="shared" si="563"/>
        <v>40.493675992823135</v>
      </c>
      <c r="N1101" s="35">
        <f t="shared" si="563"/>
        <v>34.902233064299622</v>
      </c>
      <c r="O1101" s="35">
        <f t="shared" si="563"/>
        <v>26.258716955797642</v>
      </c>
      <c r="P1101" s="499">
        <f t="shared" si="563"/>
        <v>26.080797340271967</v>
      </c>
    </row>
    <row r="1102" spans="2:16" x14ac:dyDescent="0.3">
      <c r="B1102" s="31" t="s">
        <v>330</v>
      </c>
      <c r="C1102" s="34" t="s">
        <v>12</v>
      </c>
      <c r="D1102" s="35" t="s">
        <v>12</v>
      </c>
      <c r="E1102" s="35" t="s">
        <v>12</v>
      </c>
      <c r="F1102" s="35" t="s">
        <v>12</v>
      </c>
      <c r="G1102" s="35" t="s">
        <v>12</v>
      </c>
      <c r="H1102" s="35" t="s">
        <v>12</v>
      </c>
      <c r="I1102" s="35" t="s">
        <v>12</v>
      </c>
      <c r="J1102" s="34">
        <f t="shared" ref="J1102:P1102" si="564">IF(ISNUMBER(J832/J404*1000000),J832/J404*1000000,"nav")</f>
        <v>86.828889928419784</v>
      </c>
      <c r="K1102" s="35">
        <f t="shared" si="564"/>
        <v>75.19657714609626</v>
      </c>
      <c r="L1102" s="35">
        <f t="shared" si="564"/>
        <v>69.111962868842795</v>
      </c>
      <c r="M1102" s="35">
        <f t="shared" si="564"/>
        <v>69.64451149818882</v>
      </c>
      <c r="N1102" s="35">
        <f t="shared" si="564"/>
        <v>71.639775633966238</v>
      </c>
      <c r="O1102" s="35">
        <f t="shared" si="564"/>
        <v>63.750096841430036</v>
      </c>
      <c r="P1102" s="499">
        <f t="shared" si="564"/>
        <v>58.286963347085923</v>
      </c>
    </row>
    <row r="1103" spans="2:16" x14ac:dyDescent="0.3">
      <c r="B1103" s="31" t="s">
        <v>331</v>
      </c>
      <c r="C1103" s="34" t="s">
        <v>12</v>
      </c>
      <c r="D1103" s="35" t="s">
        <v>12</v>
      </c>
      <c r="E1103" s="35" t="s">
        <v>12</v>
      </c>
      <c r="F1103" s="35" t="s">
        <v>12</v>
      </c>
      <c r="G1103" s="35" t="s">
        <v>12</v>
      </c>
      <c r="H1103" s="35" t="s">
        <v>12</v>
      </c>
      <c r="I1103" s="35" t="s">
        <v>12</v>
      </c>
      <c r="J1103" s="34">
        <f t="shared" ref="J1103:P1103" si="565">IF(ISNUMBER(J833/J405*1000000),J833/J405*1000000,"nav")</f>
        <v>103.03025749369918</v>
      </c>
      <c r="K1103" s="35">
        <f t="shared" si="565"/>
        <v>76.743851845979947</v>
      </c>
      <c r="L1103" s="35">
        <f t="shared" si="565"/>
        <v>65.285402903019943</v>
      </c>
      <c r="M1103" s="35">
        <f t="shared" si="565"/>
        <v>65.896084260910953</v>
      </c>
      <c r="N1103" s="35">
        <f t="shared" si="565"/>
        <v>64.847302263352361</v>
      </c>
      <c r="O1103" s="35">
        <f t="shared" si="565"/>
        <v>57.786903322270504</v>
      </c>
      <c r="P1103" s="499">
        <f t="shared" si="565"/>
        <v>54.360943947241466</v>
      </c>
    </row>
    <row r="1104" spans="2:16" x14ac:dyDescent="0.3">
      <c r="B1104" s="31" t="s">
        <v>332</v>
      </c>
      <c r="C1104" s="34" t="s">
        <v>10</v>
      </c>
      <c r="D1104" s="35" t="s">
        <v>10</v>
      </c>
      <c r="E1104" s="35" t="s">
        <v>10</v>
      </c>
      <c r="F1104" s="35" t="s">
        <v>10</v>
      </c>
      <c r="G1104" s="35" t="s">
        <v>10</v>
      </c>
      <c r="H1104" s="35" t="s">
        <v>10</v>
      </c>
      <c r="I1104" s="35" t="s">
        <v>10</v>
      </c>
      <c r="J1104" s="34">
        <f t="shared" ref="J1104:P1104" si="566">IF(ISNUMBER(J834/J406*1000000),J834/J406*1000000,"nav")</f>
        <v>57.670717806622427</v>
      </c>
      <c r="K1104" s="35">
        <f t="shared" si="566"/>
        <v>56.304670375409771</v>
      </c>
      <c r="L1104" s="35">
        <f t="shared" si="566"/>
        <v>54.189863815596965</v>
      </c>
      <c r="M1104" s="35">
        <f t="shared" si="566"/>
        <v>52.81995336901025</v>
      </c>
      <c r="N1104" s="35">
        <f t="shared" si="566"/>
        <v>50.408378944232204</v>
      </c>
      <c r="O1104" s="35">
        <f t="shared" si="566"/>
        <v>51.631864069749653</v>
      </c>
      <c r="P1104" s="499">
        <f t="shared" si="566"/>
        <v>48.648645266574981</v>
      </c>
    </row>
    <row r="1105" spans="2:17" x14ac:dyDescent="0.3">
      <c r="B1105" s="31" t="s">
        <v>477</v>
      </c>
      <c r="C1105" s="34" t="s">
        <v>12</v>
      </c>
      <c r="D1105" s="35" t="s">
        <v>12</v>
      </c>
      <c r="E1105" s="35" t="s">
        <v>12</v>
      </c>
      <c r="F1105" s="35" t="s">
        <v>12</v>
      </c>
      <c r="G1105" s="35" t="s">
        <v>12</v>
      </c>
      <c r="H1105" s="35" t="s">
        <v>12</v>
      </c>
      <c r="I1105" s="35" t="s">
        <v>12</v>
      </c>
      <c r="J1105" s="34" t="str">
        <f t="shared" ref="J1105:P1106" si="567">IF(ISNUMBER(J835/J407*1000000),J835/J407*1000000,"nav")</f>
        <v>nav</v>
      </c>
      <c r="K1105" s="35">
        <f t="shared" si="567"/>
        <v>152.59345044852665</v>
      </c>
      <c r="L1105" s="35">
        <f t="shared" si="567"/>
        <v>146.13122357492097</v>
      </c>
      <c r="M1105" s="35">
        <f t="shared" si="567"/>
        <v>138.2511254888324</v>
      </c>
      <c r="N1105" s="35">
        <f t="shared" si="567"/>
        <v>130.73227075919806</v>
      </c>
      <c r="O1105" s="35">
        <f t="shared" si="567"/>
        <v>136.97008824710832</v>
      </c>
      <c r="P1105" s="499">
        <f t="shared" si="567"/>
        <v>114.51548588520768</v>
      </c>
    </row>
    <row r="1106" spans="2:17" s="301" customFormat="1" x14ac:dyDescent="0.3">
      <c r="B1106" s="31" t="s">
        <v>727</v>
      </c>
      <c r="C1106" s="34" t="s">
        <v>10</v>
      </c>
      <c r="D1106" s="35" t="s">
        <v>10</v>
      </c>
      <c r="E1106" s="35" t="s">
        <v>10</v>
      </c>
      <c r="F1106" s="35" t="s">
        <v>10</v>
      </c>
      <c r="G1106" s="35" t="s">
        <v>10</v>
      </c>
      <c r="H1106" s="35" t="s">
        <v>10</v>
      </c>
      <c r="I1106" s="35" t="s">
        <v>10</v>
      </c>
      <c r="J1106" s="34" t="str">
        <f t="shared" si="567"/>
        <v>nav</v>
      </c>
      <c r="K1106" s="35">
        <f t="shared" ref="K1106:P1106" si="568">IF(ISNUMBER(K836/K408*1000000),K836/K408*1000000,"nav")</f>
        <v>73.417102018821154</v>
      </c>
      <c r="L1106" s="35">
        <f t="shared" si="568"/>
        <v>69.348281577683849</v>
      </c>
      <c r="M1106" s="35">
        <f t="shared" si="568"/>
        <v>66.908930547976752</v>
      </c>
      <c r="N1106" s="35">
        <f t="shared" si="568"/>
        <v>65.640074296508288</v>
      </c>
      <c r="O1106" s="35">
        <f t="shared" si="568"/>
        <v>67.833372710064495</v>
      </c>
      <c r="P1106" s="35">
        <f t="shared" si="568"/>
        <v>69.202172291267331</v>
      </c>
      <c r="Q1106" s="629"/>
    </row>
    <row r="1107" spans="2:17" x14ac:dyDescent="0.3">
      <c r="B1107" s="31" t="s">
        <v>333</v>
      </c>
      <c r="C1107" s="34" t="s">
        <v>10</v>
      </c>
      <c r="D1107" s="35" t="s">
        <v>10</v>
      </c>
      <c r="E1107" s="35" t="s">
        <v>10</v>
      </c>
      <c r="F1107" s="35" t="s">
        <v>10</v>
      </c>
      <c r="G1107" s="35" t="s">
        <v>10</v>
      </c>
      <c r="H1107" s="35" t="s">
        <v>10</v>
      </c>
      <c r="I1107" s="35" t="s">
        <v>10</v>
      </c>
      <c r="J1107" s="34" t="str">
        <f t="shared" ref="J1107:P1107" si="569">IF(ISNUMBER(J837/J409*1000000),J837/J409*1000000,"nav")</f>
        <v>nav</v>
      </c>
      <c r="K1107" s="35" t="str">
        <f t="shared" si="569"/>
        <v>nav</v>
      </c>
      <c r="L1107" s="35" t="str">
        <f t="shared" si="569"/>
        <v>nav</v>
      </c>
      <c r="M1107" s="35" t="str">
        <f t="shared" si="569"/>
        <v>nav</v>
      </c>
      <c r="N1107" s="35" t="str">
        <f t="shared" si="569"/>
        <v>nav</v>
      </c>
      <c r="O1107" s="35" t="str">
        <f t="shared" si="569"/>
        <v>nav</v>
      </c>
      <c r="P1107" s="499" t="str">
        <f t="shared" si="569"/>
        <v>nav</v>
      </c>
    </row>
    <row r="1108" spans="2:17" x14ac:dyDescent="0.3">
      <c r="B1108" s="31" t="s">
        <v>334</v>
      </c>
      <c r="C1108" s="34" t="s">
        <v>10</v>
      </c>
      <c r="D1108" s="35" t="s">
        <v>10</v>
      </c>
      <c r="E1108" s="35" t="s">
        <v>10</v>
      </c>
      <c r="F1108" s="35" t="s">
        <v>10</v>
      </c>
      <c r="G1108" s="35" t="s">
        <v>10</v>
      </c>
      <c r="H1108" s="35" t="s">
        <v>10</v>
      </c>
      <c r="I1108" s="35" t="s">
        <v>10</v>
      </c>
      <c r="J1108" s="34" t="str">
        <f t="shared" ref="J1108:P1108" si="570">IF(ISNUMBER(J838/J410*1000000),J838/J410*1000000,"nav")</f>
        <v>nav</v>
      </c>
      <c r="K1108" s="35" t="str">
        <f t="shared" si="570"/>
        <v>nav</v>
      </c>
      <c r="L1108" s="35" t="str">
        <f t="shared" si="570"/>
        <v>nav</v>
      </c>
      <c r="M1108" s="35" t="str">
        <f t="shared" si="570"/>
        <v>nav</v>
      </c>
      <c r="N1108" s="35">
        <f t="shared" si="570"/>
        <v>46.25726401456749</v>
      </c>
      <c r="O1108" s="35">
        <f t="shared" si="570"/>
        <v>43.598176159328737</v>
      </c>
      <c r="P1108" s="499">
        <f t="shared" si="570"/>
        <v>22.529059902212115</v>
      </c>
    </row>
    <row r="1109" spans="2:17" x14ac:dyDescent="0.3">
      <c r="B1109" s="31" t="s">
        <v>335</v>
      </c>
      <c r="C1109" s="34" t="s">
        <v>10</v>
      </c>
      <c r="D1109" s="35" t="s">
        <v>10</v>
      </c>
      <c r="E1109" s="35" t="s">
        <v>10</v>
      </c>
      <c r="F1109" s="35" t="s">
        <v>10</v>
      </c>
      <c r="G1109" s="35" t="s">
        <v>10</v>
      </c>
      <c r="H1109" s="35" t="s">
        <v>10</v>
      </c>
      <c r="I1109" s="35" t="s">
        <v>10</v>
      </c>
      <c r="J1109" s="34" t="str">
        <f t="shared" ref="J1109:P1109" si="571">IF(ISNUMBER(J839/J411*1000000),J839/J411*1000000,"nav")</f>
        <v>nav</v>
      </c>
      <c r="K1109" s="35" t="str">
        <f t="shared" si="571"/>
        <v>nav</v>
      </c>
      <c r="L1109" s="35" t="str">
        <f t="shared" si="571"/>
        <v>nav</v>
      </c>
      <c r="M1109" s="35" t="str">
        <f t="shared" si="571"/>
        <v>nav</v>
      </c>
      <c r="N1109" s="35" t="str">
        <f t="shared" si="571"/>
        <v>nav</v>
      </c>
      <c r="O1109" s="35" t="str">
        <f t="shared" si="571"/>
        <v>nav</v>
      </c>
      <c r="P1109" s="499" t="str">
        <f t="shared" si="571"/>
        <v>nav</v>
      </c>
    </row>
    <row r="1110" spans="2:17" x14ac:dyDescent="0.3">
      <c r="B1110" s="31" t="s">
        <v>336</v>
      </c>
      <c r="C1110" s="34" t="s">
        <v>12</v>
      </c>
      <c r="D1110" s="35" t="s">
        <v>12</v>
      </c>
      <c r="E1110" s="35" t="s">
        <v>12</v>
      </c>
      <c r="F1110" s="35" t="s">
        <v>12</v>
      </c>
      <c r="G1110" s="35" t="s">
        <v>12</v>
      </c>
      <c r="H1110" s="35" t="s">
        <v>12</v>
      </c>
      <c r="I1110" s="35" t="s">
        <v>12</v>
      </c>
      <c r="J1110" s="34">
        <f t="shared" ref="J1110:P1110" si="572">IF(ISNUMBER(J840/J412*1000000),J840/J412*1000000,"nav")</f>
        <v>98.804298066598321</v>
      </c>
      <c r="K1110" s="35">
        <f t="shared" si="572"/>
        <v>120.26765230573511</v>
      </c>
      <c r="L1110" s="35">
        <f t="shared" si="572"/>
        <v>128.45769301553307</v>
      </c>
      <c r="M1110" s="35">
        <f t="shared" si="572"/>
        <v>156.73323031995267</v>
      </c>
      <c r="N1110" s="35">
        <f t="shared" si="572"/>
        <v>181.61975632193426</v>
      </c>
      <c r="O1110" s="35">
        <f t="shared" si="572"/>
        <v>189.15183423231849</v>
      </c>
      <c r="P1110" s="499">
        <f t="shared" si="572"/>
        <v>187.17828839803906</v>
      </c>
    </row>
    <row r="1111" spans="2:17" x14ac:dyDescent="0.3">
      <c r="B1111" s="31" t="s">
        <v>337</v>
      </c>
      <c r="C1111" s="34" t="s">
        <v>12</v>
      </c>
      <c r="D1111" s="35" t="s">
        <v>12</v>
      </c>
      <c r="E1111" s="35" t="s">
        <v>12</v>
      </c>
      <c r="F1111" s="35" t="s">
        <v>12</v>
      </c>
      <c r="G1111" s="35" t="s">
        <v>12</v>
      </c>
      <c r="H1111" s="35" t="s">
        <v>12</v>
      </c>
      <c r="I1111" s="35" t="s">
        <v>12</v>
      </c>
      <c r="J1111" s="34">
        <f t="shared" ref="J1111:P1111" si="573">IF(ISNUMBER(J841/J413*1000000),J841/J413*1000000,"nav")</f>
        <v>61.139075316776996</v>
      </c>
      <c r="K1111" s="35">
        <f t="shared" si="573"/>
        <v>57.957938684689289</v>
      </c>
      <c r="L1111" s="35">
        <f t="shared" si="573"/>
        <v>55.284244783051015</v>
      </c>
      <c r="M1111" s="35">
        <f t="shared" si="573"/>
        <v>53.907681776057927</v>
      </c>
      <c r="N1111" s="35">
        <f t="shared" si="573"/>
        <v>52.472892721255661</v>
      </c>
      <c r="O1111" s="35">
        <f t="shared" si="573"/>
        <v>50.852522080824954</v>
      </c>
      <c r="P1111" s="499">
        <f t="shared" si="573"/>
        <v>46.167634730632706</v>
      </c>
    </row>
    <row r="1112" spans="2:17" x14ac:dyDescent="0.3">
      <c r="B1112" s="31" t="s">
        <v>338</v>
      </c>
      <c r="C1112" s="34" t="s">
        <v>10</v>
      </c>
      <c r="D1112" s="35" t="s">
        <v>10</v>
      </c>
      <c r="E1112" s="35" t="s">
        <v>10</v>
      </c>
      <c r="F1112" s="35" t="s">
        <v>10</v>
      </c>
      <c r="G1112" s="35" t="s">
        <v>10</v>
      </c>
      <c r="H1112" s="35" t="s">
        <v>10</v>
      </c>
      <c r="I1112" s="35" t="s">
        <v>10</v>
      </c>
      <c r="J1112" s="34" t="str">
        <f t="shared" ref="J1112:P1112" si="574">IF(ISNUMBER(J842/J414*1000000),J842/J414*1000000,"nav")</f>
        <v>nav</v>
      </c>
      <c r="K1112" s="35">
        <f t="shared" si="574"/>
        <v>49.145334724631105</v>
      </c>
      <c r="L1112" s="35">
        <f t="shared" si="574"/>
        <v>44.996101787518192</v>
      </c>
      <c r="M1112" s="35">
        <f t="shared" si="574"/>
        <v>46.713075365045491</v>
      </c>
      <c r="N1112" s="35">
        <f t="shared" si="574"/>
        <v>40.771755386621074</v>
      </c>
      <c r="O1112" s="35">
        <f t="shared" si="574"/>
        <v>37.150541187414497</v>
      </c>
      <c r="P1112" s="499">
        <f t="shared" si="574"/>
        <v>40.28427468655223</v>
      </c>
    </row>
    <row r="1113" spans="2:17" x14ac:dyDescent="0.3">
      <c r="B1113" s="31" t="s">
        <v>339</v>
      </c>
      <c r="C1113" s="34" t="s">
        <v>10</v>
      </c>
      <c r="D1113" s="35" t="s">
        <v>10</v>
      </c>
      <c r="E1113" s="35" t="s">
        <v>10</v>
      </c>
      <c r="F1113" s="35" t="s">
        <v>10</v>
      </c>
      <c r="G1113" s="35" t="s">
        <v>10</v>
      </c>
      <c r="H1113" s="35" t="s">
        <v>10</v>
      </c>
      <c r="I1113" s="35" t="s">
        <v>10</v>
      </c>
      <c r="J1113" s="34">
        <f t="shared" ref="J1113:P1113" si="575">IF(ISNUMBER(J843/J415*1000000),J843/J415*1000000,"nav")</f>
        <v>105.18027099547207</v>
      </c>
      <c r="K1113" s="35">
        <f t="shared" si="575"/>
        <v>97.166416665103512</v>
      </c>
      <c r="L1113" s="35">
        <f t="shared" si="575"/>
        <v>88.161605677316984</v>
      </c>
      <c r="M1113" s="35">
        <f t="shared" si="575"/>
        <v>86.818800796876161</v>
      </c>
      <c r="N1113" s="35">
        <f t="shared" si="575"/>
        <v>84.841411814232984</v>
      </c>
      <c r="O1113" s="35">
        <f t="shared" si="575"/>
        <v>82.81964206061717</v>
      </c>
      <c r="P1113" s="499">
        <f t="shared" si="575"/>
        <v>80.355215265857879</v>
      </c>
    </row>
    <row r="1114" spans="2:17" x14ac:dyDescent="0.3">
      <c r="B1114" s="33" t="s">
        <v>340</v>
      </c>
      <c r="C1114" s="36" t="s">
        <v>12</v>
      </c>
      <c r="D1114" s="37" t="s">
        <v>12</v>
      </c>
      <c r="E1114" s="37" t="s">
        <v>12</v>
      </c>
      <c r="F1114" s="37" t="s">
        <v>12</v>
      </c>
      <c r="G1114" s="37" t="s">
        <v>12</v>
      </c>
      <c r="H1114" s="37" t="s">
        <v>12</v>
      </c>
      <c r="I1114" s="37" t="s">
        <v>12</v>
      </c>
      <c r="J1114" s="36">
        <f t="shared" ref="J1114:P1114" si="576">IF(ISNUMBER(J844/J416*1000000),J844/J416*1000000,"nav")</f>
        <v>94.340162348521531</v>
      </c>
      <c r="K1114" s="37">
        <f t="shared" si="576"/>
        <v>98.063898687944459</v>
      </c>
      <c r="L1114" s="37">
        <f t="shared" si="576"/>
        <v>90.748476116892661</v>
      </c>
      <c r="M1114" s="37">
        <f t="shared" si="576"/>
        <v>87.418754534528276</v>
      </c>
      <c r="N1114" s="37">
        <f t="shared" si="576"/>
        <v>81.185055293633795</v>
      </c>
      <c r="O1114" s="37">
        <f t="shared" si="576"/>
        <v>82.56444043100899</v>
      </c>
      <c r="P1114" s="500">
        <f t="shared" si="576"/>
        <v>88.984740052848053</v>
      </c>
    </row>
    <row r="1115" spans="2:17" x14ac:dyDescent="0.3">
      <c r="B1115" s="3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</row>
    <row r="1116" spans="2:17" x14ac:dyDescent="0.3">
      <c r="B1116" s="722" t="s">
        <v>384</v>
      </c>
      <c r="C1116" s="722"/>
      <c r="D1116" s="722"/>
      <c r="E1116" s="722"/>
      <c r="F1116" s="722"/>
      <c r="G1116" s="722"/>
      <c r="H1116" s="722"/>
      <c r="I1116" s="722"/>
      <c r="J1116" s="722"/>
      <c r="K1116" s="722"/>
      <c r="L1116" s="722"/>
      <c r="M1116" s="722"/>
      <c r="N1116" s="722"/>
      <c r="O1116" s="722"/>
      <c r="P1116" s="722"/>
    </row>
    <row r="1117" spans="2:17" x14ac:dyDescent="0.3">
      <c r="B1117" s="733" t="s">
        <v>385</v>
      </c>
      <c r="C1117" s="733"/>
      <c r="D1117" s="733"/>
      <c r="E1117" s="733"/>
      <c r="F1117" s="733"/>
      <c r="G1117" s="733"/>
      <c r="H1117" s="733"/>
      <c r="I1117" s="733"/>
      <c r="J1117" s="733"/>
      <c r="K1117" s="733"/>
      <c r="L1117" s="733"/>
      <c r="M1117" s="733"/>
      <c r="N1117" s="733"/>
      <c r="O1117" s="733"/>
      <c r="P1117" s="733"/>
    </row>
    <row r="1118" spans="2:17" x14ac:dyDescent="0.3">
      <c r="B1118" s="734" t="s">
        <v>596</v>
      </c>
      <c r="C1118" s="734"/>
      <c r="D1118" s="734"/>
      <c r="E1118" s="734"/>
      <c r="F1118" s="734"/>
      <c r="G1118" s="734"/>
      <c r="H1118" s="734"/>
      <c r="I1118" s="734"/>
      <c r="J1118" s="734"/>
      <c r="K1118" s="734"/>
      <c r="L1118" s="734"/>
      <c r="M1118" s="734"/>
      <c r="N1118" s="734"/>
      <c r="O1118" s="734"/>
      <c r="P1118" s="734"/>
    </row>
    <row r="1119" spans="2:17" x14ac:dyDescent="0.3">
      <c r="B1119" s="3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</row>
    <row r="1120" spans="2:17" x14ac:dyDescent="0.3">
      <c r="B1120" s="17">
        <v>100</v>
      </c>
      <c r="C1120" s="715" t="s">
        <v>22</v>
      </c>
      <c r="D1120" s="716"/>
      <c r="E1120" s="716"/>
      <c r="F1120" s="716"/>
      <c r="G1120" s="716"/>
      <c r="H1120" s="716"/>
      <c r="I1120" s="716"/>
      <c r="J1120" s="715" t="s">
        <v>23</v>
      </c>
      <c r="K1120" s="716"/>
      <c r="L1120" s="716"/>
      <c r="M1120" s="716"/>
      <c r="N1120" s="716"/>
      <c r="O1120" s="716"/>
      <c r="P1120" s="716"/>
    </row>
    <row r="1121" spans="2:17" x14ac:dyDescent="0.3">
      <c r="B1121" s="3"/>
      <c r="C1121" s="431">
        <v>2014</v>
      </c>
      <c r="D1121" s="416">
        <v>2015</v>
      </c>
      <c r="E1121" s="416">
        <v>2016</v>
      </c>
      <c r="F1121" s="416">
        <v>2017</v>
      </c>
      <c r="G1121" s="416">
        <v>2018</v>
      </c>
      <c r="H1121" s="416">
        <v>2019</v>
      </c>
      <c r="I1121" s="416">
        <v>2020</v>
      </c>
      <c r="J1121" s="384">
        <v>2014</v>
      </c>
      <c r="K1121" s="385">
        <v>2015</v>
      </c>
      <c r="L1121" s="385">
        <v>2016</v>
      </c>
      <c r="M1121" s="385">
        <v>2017</v>
      </c>
      <c r="N1121" s="385">
        <v>2018</v>
      </c>
      <c r="O1121" s="385">
        <v>2019</v>
      </c>
      <c r="P1121" s="385">
        <v>2020</v>
      </c>
    </row>
    <row r="1122" spans="2:17" x14ac:dyDescent="0.3">
      <c r="B1122" s="32" t="s">
        <v>327</v>
      </c>
      <c r="C1122" s="678">
        <f t="shared" ref="C1122:I1128" si="577">IF(ISNUMBER(C762/J6*1000),C762/J6*1000,"nav")</f>
        <v>22423.649507989932</v>
      </c>
      <c r="D1122" s="679">
        <f t="shared" si="577"/>
        <v>18815.374101226105</v>
      </c>
      <c r="E1122" s="679">
        <f t="shared" si="577"/>
        <v>22279.24438236346</v>
      </c>
      <c r="F1122" s="679">
        <f t="shared" si="577"/>
        <v>24749.07478363219</v>
      </c>
      <c r="G1122" s="679">
        <f t="shared" si="577"/>
        <v>17694.164857350257</v>
      </c>
      <c r="H1122" s="679">
        <f t="shared" si="577"/>
        <v>17572.897929519957</v>
      </c>
      <c r="I1122" s="679">
        <f t="shared" si="577"/>
        <v>18238.512377396302</v>
      </c>
      <c r="J1122" s="678">
        <f t="shared" ref="J1122:P1128" si="578">IF(ISNUMBER(J762/J6*1000),J762/J6*1000,"nav")</f>
        <v>173.45535417900976</v>
      </c>
      <c r="K1122" s="679">
        <f t="shared" si="578"/>
        <v>158.59231302491119</v>
      </c>
      <c r="L1122" s="679">
        <f t="shared" si="578"/>
        <v>194.88544536611661</v>
      </c>
      <c r="M1122" s="679">
        <f t="shared" si="578"/>
        <v>252.72815245580693</v>
      </c>
      <c r="N1122" s="679">
        <f t="shared" si="578"/>
        <v>194.34038051459211</v>
      </c>
      <c r="O1122" s="679">
        <f t="shared" si="578"/>
        <v>199.33858994934891</v>
      </c>
      <c r="P1122" s="680">
        <f t="shared" si="578"/>
        <v>199.78350156624077</v>
      </c>
    </row>
    <row r="1123" spans="2:17" s="301" customFormat="1" x14ac:dyDescent="0.3">
      <c r="B1123" s="31"/>
      <c r="C1123" s="681">
        <f t="shared" si="577"/>
        <v>17470.641123742895</v>
      </c>
      <c r="D1123" s="682">
        <f t="shared" si="577"/>
        <v>18186.287770173396</v>
      </c>
      <c r="E1123" s="682">
        <f t="shared" si="577"/>
        <v>23182.909392738566</v>
      </c>
      <c r="F1123" s="682">
        <f t="shared" si="577"/>
        <v>32818.867924528298</v>
      </c>
      <c r="G1123" s="682">
        <f t="shared" si="577"/>
        <v>37686.769642295185</v>
      </c>
      <c r="H1123" s="682">
        <f t="shared" si="577"/>
        <v>35910.146883271918</v>
      </c>
      <c r="I1123" s="682">
        <f t="shared" si="577"/>
        <v>33545.931023856596</v>
      </c>
      <c r="J1123" s="681">
        <f t="shared" si="578"/>
        <v>84.39549628334062</v>
      </c>
      <c r="K1123" s="682">
        <f t="shared" si="578"/>
        <v>908.78891984743143</v>
      </c>
      <c r="L1123" s="682">
        <f t="shared" si="578"/>
        <v>917.00492663596435</v>
      </c>
      <c r="M1123" s="682">
        <f t="shared" si="578"/>
        <v>975.80559677761278</v>
      </c>
      <c r="N1123" s="682">
        <f t="shared" si="578"/>
        <v>1395.1064722542744</v>
      </c>
      <c r="O1123" s="682">
        <f t="shared" si="578"/>
        <v>1428.512482483002</v>
      </c>
      <c r="P1123" s="683">
        <f t="shared" si="578"/>
        <v>1158.0416527567343</v>
      </c>
    </row>
    <row r="1124" spans="2:17" x14ac:dyDescent="0.3">
      <c r="B1124" s="31" t="s">
        <v>328</v>
      </c>
      <c r="C1124" s="681" t="str">
        <f t="shared" si="577"/>
        <v>nav</v>
      </c>
      <c r="D1124" s="682" t="str">
        <f t="shared" si="577"/>
        <v>nav</v>
      </c>
      <c r="E1124" s="682" t="str">
        <f t="shared" si="577"/>
        <v>nav</v>
      </c>
      <c r="F1124" s="682" t="str">
        <f t="shared" si="577"/>
        <v>nav</v>
      </c>
      <c r="G1124" s="682" t="str">
        <f t="shared" si="577"/>
        <v>nav</v>
      </c>
      <c r="H1124" s="682" t="str">
        <f t="shared" si="577"/>
        <v>nav</v>
      </c>
      <c r="I1124" s="682" t="str">
        <f t="shared" si="577"/>
        <v>nav</v>
      </c>
      <c r="J1124" s="681" t="str">
        <f t="shared" si="578"/>
        <v>nav</v>
      </c>
      <c r="K1124" s="682" t="str">
        <f t="shared" si="578"/>
        <v>nav</v>
      </c>
      <c r="L1124" s="682" t="str">
        <f t="shared" si="578"/>
        <v>nav</v>
      </c>
      <c r="M1124" s="682" t="str">
        <f t="shared" si="578"/>
        <v>nav</v>
      </c>
      <c r="N1124" s="682" t="str">
        <f t="shared" si="578"/>
        <v>nav</v>
      </c>
      <c r="O1124" s="682" t="str">
        <f t="shared" si="578"/>
        <v>nav</v>
      </c>
      <c r="P1124" s="683" t="str">
        <f t="shared" si="578"/>
        <v>nav</v>
      </c>
    </row>
    <row r="1125" spans="2:17" x14ac:dyDescent="0.3">
      <c r="B1125" s="31" t="s">
        <v>329</v>
      </c>
      <c r="C1125" s="681">
        <f t="shared" si="577"/>
        <v>71019.59123878392</v>
      </c>
      <c r="D1125" s="682">
        <f t="shared" si="577"/>
        <v>53212.319907284415</v>
      </c>
      <c r="E1125" s="682">
        <f t="shared" si="577"/>
        <v>50366.905479135617</v>
      </c>
      <c r="F1125" s="682">
        <f t="shared" si="577"/>
        <v>59781.016427500821</v>
      </c>
      <c r="G1125" s="682">
        <f t="shared" si="577"/>
        <v>58612.748733063469</v>
      </c>
      <c r="H1125" s="682">
        <f t="shared" si="577"/>
        <v>63415.239039634267</v>
      </c>
      <c r="I1125" s="682">
        <f t="shared" si="577"/>
        <v>54954.506847618912</v>
      </c>
      <c r="J1125" s="681">
        <f t="shared" si="578"/>
        <v>10581.588270776725</v>
      </c>
      <c r="K1125" s="682">
        <f t="shared" si="578"/>
        <v>6349.2810982685151</v>
      </c>
      <c r="L1125" s="682">
        <f t="shared" si="578"/>
        <v>9117.762118506078</v>
      </c>
      <c r="M1125" s="682">
        <f t="shared" si="578"/>
        <v>10925.914998439281</v>
      </c>
      <c r="N1125" s="682">
        <f t="shared" si="578"/>
        <v>8955.4924284672325</v>
      </c>
      <c r="O1125" s="682">
        <f t="shared" si="578"/>
        <v>6245.9848858659698</v>
      </c>
      <c r="P1125" s="683">
        <f t="shared" si="578"/>
        <v>3888.230623162041</v>
      </c>
    </row>
    <row r="1126" spans="2:17" x14ac:dyDescent="0.3">
      <c r="B1126" s="31" t="s">
        <v>330</v>
      </c>
      <c r="C1126" s="681">
        <f t="shared" si="577"/>
        <v>6642.4479897325846</v>
      </c>
      <c r="D1126" s="682">
        <f t="shared" si="577"/>
        <v>7572.445746747142</v>
      </c>
      <c r="E1126" s="682">
        <f t="shared" si="577"/>
        <v>9403.0802554675283</v>
      </c>
      <c r="F1126" s="682">
        <f t="shared" si="577"/>
        <v>11367.502648619737</v>
      </c>
      <c r="G1126" s="682">
        <f t="shared" si="577"/>
        <v>10379.360014854752</v>
      </c>
      <c r="H1126" s="682">
        <f t="shared" si="577"/>
        <v>10023.456133145117</v>
      </c>
      <c r="I1126" s="682">
        <f t="shared" si="577"/>
        <v>10108.263187814189</v>
      </c>
      <c r="J1126" s="681" t="str">
        <f t="shared" si="578"/>
        <v>nav</v>
      </c>
      <c r="K1126" s="682" t="str">
        <f t="shared" si="578"/>
        <v>nav</v>
      </c>
      <c r="L1126" s="682" t="str">
        <f t="shared" si="578"/>
        <v>nav</v>
      </c>
      <c r="M1126" s="682" t="str">
        <f t="shared" si="578"/>
        <v>nav</v>
      </c>
      <c r="N1126" s="682" t="str">
        <f t="shared" si="578"/>
        <v>nav</v>
      </c>
      <c r="O1126" s="682" t="str">
        <f t="shared" si="578"/>
        <v>nav</v>
      </c>
      <c r="P1126" s="683" t="str">
        <f t="shared" si="578"/>
        <v>nav</v>
      </c>
    </row>
    <row r="1127" spans="2:17" x14ac:dyDescent="0.3">
      <c r="B1127" s="31" t="s">
        <v>331</v>
      </c>
      <c r="C1127" s="681">
        <f t="shared" si="577"/>
        <v>8180.9387193107877</v>
      </c>
      <c r="D1127" s="682">
        <f t="shared" si="577"/>
        <v>6559.6545442698098</v>
      </c>
      <c r="E1127" s="682">
        <f t="shared" si="577"/>
        <v>6115.736394511734</v>
      </c>
      <c r="F1127" s="682">
        <f t="shared" si="577"/>
        <v>6857.9773081655667</v>
      </c>
      <c r="G1127" s="682">
        <f t="shared" si="577"/>
        <v>7528.5205780342958</v>
      </c>
      <c r="H1127" s="682">
        <f t="shared" si="577"/>
        <v>7510.539926683</v>
      </c>
      <c r="I1127" s="682">
        <f t="shared" si="577"/>
        <v>7828.0682550876509</v>
      </c>
      <c r="J1127" s="681">
        <f t="shared" si="578"/>
        <v>24.28303348113139</v>
      </c>
      <c r="K1127" s="682">
        <f t="shared" si="578"/>
        <v>19.718245481191424</v>
      </c>
      <c r="L1127" s="682">
        <f t="shared" si="578"/>
        <v>21.547562166743507</v>
      </c>
      <c r="M1127" s="682">
        <f t="shared" si="578"/>
        <v>25.623635721909533</v>
      </c>
      <c r="N1127" s="682">
        <f t="shared" si="578"/>
        <v>30.279133671574566</v>
      </c>
      <c r="O1127" s="682">
        <f t="shared" si="578"/>
        <v>28.184709813875124</v>
      </c>
      <c r="P1127" s="683">
        <f t="shared" si="578"/>
        <v>24.145227487188503</v>
      </c>
    </row>
    <row r="1128" spans="2:17" x14ac:dyDescent="0.3">
      <c r="B1128" s="31" t="s">
        <v>332</v>
      </c>
      <c r="C1128" s="681">
        <f t="shared" si="577"/>
        <v>20612.052768143934</v>
      </c>
      <c r="D1128" s="682">
        <f t="shared" si="577"/>
        <v>44339.934979384954</v>
      </c>
      <c r="E1128" s="682">
        <f t="shared" si="577"/>
        <v>44854.91084757608</v>
      </c>
      <c r="F1128" s="682">
        <f t="shared" si="577"/>
        <v>51562.649141953887</v>
      </c>
      <c r="G1128" s="682">
        <f t="shared" si="577"/>
        <v>52555.080034994317</v>
      </c>
      <c r="H1128" s="682">
        <f t="shared" si="577"/>
        <v>62398.224650931261</v>
      </c>
      <c r="I1128" s="682">
        <f t="shared" si="577"/>
        <v>57273.045079648793</v>
      </c>
      <c r="J1128" s="681">
        <f t="shared" si="578"/>
        <v>5755.9504257314547</v>
      </c>
      <c r="K1128" s="682">
        <f t="shared" si="578"/>
        <v>9597.091265680443</v>
      </c>
      <c r="L1128" s="682">
        <f t="shared" si="578"/>
        <v>12005.821797005789</v>
      </c>
      <c r="M1128" s="682">
        <f t="shared" si="578"/>
        <v>14021.030020847084</v>
      </c>
      <c r="N1128" s="682">
        <f t="shared" si="578"/>
        <v>17163.085323266991</v>
      </c>
      <c r="O1128" s="682">
        <f t="shared" si="578"/>
        <v>15134.789971746462</v>
      </c>
      <c r="P1128" s="683">
        <f t="shared" si="578"/>
        <v>14352.133177427595</v>
      </c>
    </row>
    <row r="1129" spans="2:17" x14ac:dyDescent="0.3">
      <c r="B1129" s="31" t="s">
        <v>477</v>
      </c>
      <c r="C1129" s="681" t="str">
        <f>IF(ISNUMBER(C769/J13*1000),C769/J13*1000,"nav")</f>
        <v>nav</v>
      </c>
      <c r="D1129" s="682">
        <f>IF(ISNUMBER(D769/K13*1000),D769/(K13+K14)*1000,"nav")</f>
        <v>121395.14728685225</v>
      </c>
      <c r="E1129" s="682">
        <f t="shared" ref="E1129:I1129" si="579">IF(ISNUMBER(E769/L13*1000),E769/(L13+L14)*1000,"nav")</f>
        <v>149504.32992930262</v>
      </c>
      <c r="F1129" s="682">
        <f t="shared" si="579"/>
        <v>152848.47416497002</v>
      </c>
      <c r="G1129" s="682">
        <f t="shared" si="579"/>
        <v>166670.06677230712</v>
      </c>
      <c r="H1129" s="682">
        <f t="shared" si="579"/>
        <v>164134.40826242429</v>
      </c>
      <c r="I1129" s="682">
        <f t="shared" si="579"/>
        <v>130755.02828879478</v>
      </c>
      <c r="J1129" s="681" t="str">
        <f>IF(ISNUMBER(J769/J13*1000),J769/J13*1000,"nav")</f>
        <v>nav</v>
      </c>
      <c r="K1129" s="682" t="str">
        <f>IF(ISNUMBER(K769/K13*1000),K769/K13*1000,"nav")</f>
        <v>nav</v>
      </c>
      <c r="L1129" s="682" t="str">
        <f>IF(ISNUMBER(L769/L13*1000),L769/L13*1000,"nav")</f>
        <v>nav</v>
      </c>
      <c r="M1129" s="682" t="str">
        <f t="shared" ref="M1129:P1138" si="580">IF(ISNUMBER(M769/M14*1000),M769/M14*1000,"nav")</f>
        <v>nav</v>
      </c>
      <c r="N1129" s="682" t="str">
        <f t="shared" si="580"/>
        <v>nav</v>
      </c>
      <c r="O1129" s="682" t="str">
        <f t="shared" si="580"/>
        <v>nav</v>
      </c>
      <c r="P1129" s="683" t="str">
        <f t="shared" si="580"/>
        <v>nav</v>
      </c>
    </row>
    <row r="1130" spans="2:17" s="301" customFormat="1" x14ac:dyDescent="0.3">
      <c r="B1130" s="31" t="s">
        <v>727</v>
      </c>
      <c r="C1130" s="681">
        <f t="shared" ref="C1130:C1138" si="581">IF(ISNUMBER(C770/J15*1000),C770/J15*1000,"nav")</f>
        <v>2478.0901428104726</v>
      </c>
      <c r="D1130" s="682">
        <f t="shared" ref="D1130:D1138" si="582">IF(ISNUMBER(D770/K15*1000),D770/K15*1000,"nav")</f>
        <v>2419.6478068295264</v>
      </c>
      <c r="E1130" s="682">
        <f t="shared" ref="E1130:E1138" si="583">IF(ISNUMBER(E770/L15*1000),E770/L15*1000,"nav")</f>
        <v>2567.3746493336148</v>
      </c>
      <c r="F1130" s="682">
        <f t="shared" ref="F1130:F1138" si="584">IF(ISNUMBER(F770/M15*1000),F770/M15*1000,"nav")</f>
        <v>2624.9801848569027</v>
      </c>
      <c r="G1130" s="682">
        <f t="shared" ref="G1130:G1138" si="585">IF(ISNUMBER(G770/N15*1000),G770/N15*1000,"nav")</f>
        <v>2666.2960217301961</v>
      </c>
      <c r="H1130" s="682">
        <f t="shared" ref="H1130:H1138" si="586">IF(ISNUMBER(H770/O15*1000),H770/O15*1000,"nav")</f>
        <v>2657.3619880343895</v>
      </c>
      <c r="I1130" s="682">
        <f t="shared" ref="I1130:I1138" si="587">IF(ISNUMBER(I770/P15*1000),I770/P15*1000,"nav")</f>
        <v>2367.6444866484917</v>
      </c>
      <c r="J1130" s="681">
        <f t="shared" ref="J1130:L1138" si="588">IF(ISNUMBER(J770/J15*1000),J770/J15*1000,"nav")</f>
        <v>545.58156515321878</v>
      </c>
      <c r="K1130" s="682">
        <f t="shared" si="588"/>
        <v>636.81860374913617</v>
      </c>
      <c r="L1130" s="682">
        <f t="shared" si="588"/>
        <v>554.05945686934206</v>
      </c>
      <c r="M1130" s="682">
        <f t="shared" si="580"/>
        <v>561.0968895522717</v>
      </c>
      <c r="N1130" s="682">
        <f t="shared" si="580"/>
        <v>598.22477034621966</v>
      </c>
      <c r="O1130" s="682">
        <f t="shared" si="580"/>
        <v>590.70097901226018</v>
      </c>
      <c r="P1130" s="683">
        <f t="shared" si="580"/>
        <v>534.93773620820195</v>
      </c>
      <c r="Q1130" s="629"/>
    </row>
    <row r="1131" spans="2:17" x14ac:dyDescent="0.3">
      <c r="B1131" s="31" t="s">
        <v>333</v>
      </c>
      <c r="C1131" s="681" t="str">
        <f t="shared" si="581"/>
        <v>nav</v>
      </c>
      <c r="D1131" s="682">
        <f t="shared" si="582"/>
        <v>3118.3697633556826</v>
      </c>
      <c r="E1131" s="682">
        <f t="shared" si="583"/>
        <v>5346.6619397248023</v>
      </c>
      <c r="F1131" s="682">
        <f t="shared" si="584"/>
        <v>5565.7509842547843</v>
      </c>
      <c r="G1131" s="682">
        <f t="shared" si="585"/>
        <v>6332.5568678498894</v>
      </c>
      <c r="H1131" s="682">
        <f t="shared" si="586"/>
        <v>8066.5387651619103</v>
      </c>
      <c r="I1131" s="682">
        <f t="shared" si="587"/>
        <v>8235.1345922517958</v>
      </c>
      <c r="J1131" s="681" t="str">
        <f t="shared" si="588"/>
        <v>nav</v>
      </c>
      <c r="K1131" s="682">
        <f t="shared" si="588"/>
        <v>88.352515479078662</v>
      </c>
      <c r="L1131" s="682">
        <f t="shared" si="588"/>
        <v>100.85363664755981</v>
      </c>
      <c r="M1131" s="682">
        <f t="shared" si="580"/>
        <v>91.049724529418313</v>
      </c>
      <c r="N1131" s="682">
        <f t="shared" si="580"/>
        <v>106.61175583966751</v>
      </c>
      <c r="O1131" s="682">
        <f t="shared" si="580"/>
        <v>115.59276646520729</v>
      </c>
      <c r="P1131" s="683">
        <f t="shared" si="580"/>
        <v>97.805488529897431</v>
      </c>
    </row>
    <row r="1132" spans="2:17" x14ac:dyDescent="0.3">
      <c r="B1132" s="31" t="s">
        <v>334</v>
      </c>
      <c r="C1132" s="681">
        <f t="shared" si="581"/>
        <v>0.87532519558740307</v>
      </c>
      <c r="D1132" s="682">
        <f t="shared" si="582"/>
        <v>0.50571029083819063</v>
      </c>
      <c r="E1132" s="682">
        <f t="shared" si="583"/>
        <v>0.56970245256256935</v>
      </c>
      <c r="F1132" s="682">
        <f t="shared" si="584"/>
        <v>1.2285622435431374</v>
      </c>
      <c r="G1132" s="682">
        <f t="shared" si="585"/>
        <v>1.441976726162173</v>
      </c>
      <c r="H1132" s="682">
        <f t="shared" si="586"/>
        <v>1.5124700645277638</v>
      </c>
      <c r="I1132" s="682">
        <f t="shared" si="587"/>
        <v>1.4206624106903096</v>
      </c>
      <c r="J1132" s="681" t="str">
        <f t="shared" si="588"/>
        <v>nav</v>
      </c>
      <c r="K1132" s="682" t="str">
        <f t="shared" si="588"/>
        <v>nav</v>
      </c>
      <c r="L1132" s="682" t="str">
        <f t="shared" si="588"/>
        <v>nav</v>
      </c>
      <c r="M1132" s="682" t="str">
        <f t="shared" si="580"/>
        <v>nav</v>
      </c>
      <c r="N1132" s="682" t="str">
        <f t="shared" si="580"/>
        <v>nav</v>
      </c>
      <c r="O1132" s="682" t="str">
        <f t="shared" si="580"/>
        <v>nav</v>
      </c>
      <c r="P1132" s="683" t="str">
        <f t="shared" si="580"/>
        <v>nav</v>
      </c>
    </row>
    <row r="1133" spans="2:17" x14ac:dyDescent="0.3">
      <c r="B1133" s="31" t="s">
        <v>335</v>
      </c>
      <c r="C1133" s="681">
        <f t="shared" si="581"/>
        <v>287.32636611807783</v>
      </c>
      <c r="D1133" s="682">
        <f t="shared" si="582"/>
        <v>213.55381101149734</v>
      </c>
      <c r="E1133" s="682">
        <f t="shared" si="583"/>
        <v>259.04524859161791</v>
      </c>
      <c r="F1133" s="682">
        <f t="shared" si="584"/>
        <v>317.2906935225281</v>
      </c>
      <c r="G1133" s="682">
        <f t="shared" si="585"/>
        <v>430.46044758191215</v>
      </c>
      <c r="H1133" s="682">
        <f t="shared" si="586"/>
        <v>573.32272838538097</v>
      </c>
      <c r="I1133" s="682">
        <f t="shared" si="587"/>
        <v>756.23854799327</v>
      </c>
      <c r="J1133" s="681" t="s">
        <v>12</v>
      </c>
      <c r="K1133" s="682" t="s">
        <v>12</v>
      </c>
      <c r="L1133" s="682" t="s">
        <v>12</v>
      </c>
      <c r="M1133" s="682" t="s">
        <v>12</v>
      </c>
      <c r="N1133" s="682" t="s">
        <v>12</v>
      </c>
      <c r="O1133" s="682" t="s">
        <v>12</v>
      </c>
      <c r="P1133" s="683" t="s">
        <v>12</v>
      </c>
    </row>
    <row r="1134" spans="2:17" x14ac:dyDescent="0.3">
      <c r="B1134" s="31" t="s">
        <v>336</v>
      </c>
      <c r="C1134" s="681">
        <f t="shared" si="581"/>
        <v>462.62908342828484</v>
      </c>
      <c r="D1134" s="682">
        <f t="shared" si="582"/>
        <v>540.30228310015264</v>
      </c>
      <c r="E1134" s="682">
        <f t="shared" si="583"/>
        <v>598.68679463752528</v>
      </c>
      <c r="F1134" s="682">
        <f t="shared" si="584"/>
        <v>704.70643984870946</v>
      </c>
      <c r="G1134" s="682">
        <f t="shared" si="585"/>
        <v>836.29561440638849</v>
      </c>
      <c r="H1134" s="682">
        <f t="shared" si="586"/>
        <v>973.78333040873827</v>
      </c>
      <c r="I1134" s="682" t="str">
        <f t="shared" si="587"/>
        <v>nav</v>
      </c>
      <c r="J1134" s="681">
        <f t="shared" si="588"/>
        <v>32.099660029765992</v>
      </c>
      <c r="K1134" s="682">
        <f t="shared" si="588"/>
        <v>27.593822791811121</v>
      </c>
      <c r="L1134" s="682">
        <f t="shared" si="588"/>
        <v>26.346943501719533</v>
      </c>
      <c r="M1134" s="682">
        <f t="shared" si="580"/>
        <v>28.341659073166046</v>
      </c>
      <c r="N1134" s="682">
        <f t="shared" si="580"/>
        <v>28.322143875747532</v>
      </c>
      <c r="O1134" s="682">
        <f t="shared" si="580"/>
        <v>21.678206040326383</v>
      </c>
      <c r="P1134" s="683" t="str">
        <f t="shared" si="580"/>
        <v>nav</v>
      </c>
    </row>
    <row r="1135" spans="2:17" x14ac:dyDescent="0.3">
      <c r="B1135" s="31" t="s">
        <v>337</v>
      </c>
      <c r="C1135" s="681">
        <f t="shared" si="581"/>
        <v>7668.3129973439054</v>
      </c>
      <c r="D1135" s="682">
        <f t="shared" si="582"/>
        <v>7572.4036588978724</v>
      </c>
      <c r="E1135" s="682">
        <f t="shared" si="583"/>
        <v>8389.2751012860735</v>
      </c>
      <c r="F1135" s="682">
        <f t="shared" si="584"/>
        <v>8761.0069996071543</v>
      </c>
      <c r="G1135" s="682">
        <f t="shared" si="585"/>
        <v>7124.72343391902</v>
      </c>
      <c r="H1135" s="682">
        <f t="shared" si="586"/>
        <v>7769.1143715990411</v>
      </c>
      <c r="I1135" s="682">
        <f t="shared" si="587"/>
        <v>7894.3677389765062</v>
      </c>
      <c r="J1135" s="681">
        <f t="shared" si="588"/>
        <v>886.11883904003798</v>
      </c>
      <c r="K1135" s="682">
        <f t="shared" si="588"/>
        <v>848.57080800963502</v>
      </c>
      <c r="L1135" s="682">
        <f t="shared" si="588"/>
        <v>472.14354003984226</v>
      </c>
      <c r="M1135" s="682">
        <f t="shared" si="580"/>
        <v>334.90114880562402</v>
      </c>
      <c r="N1135" s="682">
        <f t="shared" si="580"/>
        <v>420.37983773821804</v>
      </c>
      <c r="O1135" s="682">
        <f t="shared" si="580"/>
        <v>437.2236235470703</v>
      </c>
      <c r="P1135" s="683">
        <f t="shared" si="580"/>
        <v>464.33196897166528</v>
      </c>
    </row>
    <row r="1136" spans="2:17" x14ac:dyDescent="0.3">
      <c r="B1136" s="31" t="s">
        <v>339</v>
      </c>
      <c r="C1136" s="681">
        <f t="shared" si="581"/>
        <v>70261.776596128489</v>
      </c>
      <c r="D1136" s="682">
        <f t="shared" si="582"/>
        <v>48007.105381560919</v>
      </c>
      <c r="E1136" s="682">
        <f t="shared" si="583"/>
        <v>41650.684908734998</v>
      </c>
      <c r="F1136" s="682">
        <f t="shared" si="584"/>
        <v>50726.624591112297</v>
      </c>
      <c r="G1136" s="682">
        <f t="shared" si="585"/>
        <v>54085.559607335039</v>
      </c>
      <c r="H1136" s="682">
        <f t="shared" si="586"/>
        <v>58504.780055463947</v>
      </c>
      <c r="I1136" s="682">
        <f t="shared" si="587"/>
        <v>53856.459031026869</v>
      </c>
      <c r="J1136" s="681" t="str">
        <f t="shared" si="588"/>
        <v>nav</v>
      </c>
      <c r="K1136" s="682" t="str">
        <f t="shared" si="588"/>
        <v>nav</v>
      </c>
      <c r="L1136" s="682" t="str">
        <f t="shared" si="588"/>
        <v>nav</v>
      </c>
      <c r="M1136" s="682" t="str">
        <f t="shared" si="580"/>
        <v>nav</v>
      </c>
      <c r="N1136" s="682" t="str">
        <f t="shared" si="580"/>
        <v>nav</v>
      </c>
      <c r="O1136" s="682" t="str">
        <f t="shared" si="580"/>
        <v>nav</v>
      </c>
      <c r="P1136" s="683" t="str">
        <f t="shared" si="580"/>
        <v>nav</v>
      </c>
    </row>
    <row r="1137" spans="2:17" x14ac:dyDescent="0.3">
      <c r="B1137" s="31" t="s">
        <v>338</v>
      </c>
      <c r="C1137" s="681">
        <f t="shared" si="581"/>
        <v>8080.2113540533464</v>
      </c>
      <c r="D1137" s="682">
        <f t="shared" si="582"/>
        <v>7507.4239652271526</v>
      </c>
      <c r="E1137" s="682">
        <f t="shared" si="583"/>
        <v>7504.1016130617827</v>
      </c>
      <c r="F1137" s="682">
        <f t="shared" si="584"/>
        <v>9292.0078363044286</v>
      </c>
      <c r="G1137" s="682">
        <f t="shared" si="585"/>
        <v>13235.591033835468</v>
      </c>
      <c r="H1137" s="682">
        <f t="shared" si="586"/>
        <v>16594.860335186553</v>
      </c>
      <c r="I1137" s="682">
        <f t="shared" si="587"/>
        <v>18330.262062717309</v>
      </c>
      <c r="J1137" s="681">
        <f t="shared" si="588"/>
        <v>59.064522335662026</v>
      </c>
      <c r="K1137" s="682">
        <f t="shared" si="588"/>
        <v>54.516503912211085</v>
      </c>
      <c r="L1137" s="682">
        <f t="shared" si="588"/>
        <v>49.080452412355733</v>
      </c>
      <c r="M1137" s="682">
        <f t="shared" si="580"/>
        <v>49.91431265128665</v>
      </c>
      <c r="N1137" s="682">
        <f t="shared" si="580"/>
        <v>55.052955334264162</v>
      </c>
      <c r="O1137" s="682">
        <f t="shared" si="580"/>
        <v>64.652691895339188</v>
      </c>
      <c r="P1137" s="683">
        <f t="shared" si="580"/>
        <v>55.247655013419248</v>
      </c>
    </row>
    <row r="1138" spans="2:17" x14ac:dyDescent="0.3">
      <c r="B1138" s="33" t="s">
        <v>340</v>
      </c>
      <c r="C1138" s="684">
        <f t="shared" si="581"/>
        <v>19574.993143012598</v>
      </c>
      <c r="D1138" s="685">
        <f t="shared" si="582"/>
        <v>19456.184377331596</v>
      </c>
      <c r="E1138" s="685">
        <f t="shared" si="583"/>
        <v>16907.780884041964</v>
      </c>
      <c r="F1138" s="685">
        <f t="shared" si="584"/>
        <v>16948.025000128997</v>
      </c>
      <c r="G1138" s="685">
        <f t="shared" si="585"/>
        <v>19318.117441746686</v>
      </c>
      <c r="H1138" s="685">
        <f t="shared" si="586"/>
        <v>19438.219628514977</v>
      </c>
      <c r="I1138" s="685">
        <f t="shared" si="587"/>
        <v>19735.755181181292</v>
      </c>
      <c r="J1138" s="684">
        <f t="shared" si="588"/>
        <v>58.777335181289367</v>
      </c>
      <c r="K1138" s="685">
        <f t="shared" si="588"/>
        <v>69.992374300026412</v>
      </c>
      <c r="L1138" s="685">
        <f t="shared" si="588"/>
        <v>58.228617857535873</v>
      </c>
      <c r="M1138" s="685">
        <f t="shared" si="580"/>
        <v>64.286593249765616</v>
      </c>
      <c r="N1138" s="685">
        <f t="shared" si="580"/>
        <v>98.077129644674855</v>
      </c>
      <c r="O1138" s="685">
        <f t="shared" si="580"/>
        <v>79.506664996988462</v>
      </c>
      <c r="P1138" s="686">
        <f t="shared" si="580"/>
        <v>202.89743730450533</v>
      </c>
    </row>
    <row r="1139" spans="2:17" x14ac:dyDescent="0.3">
      <c r="B1139" s="3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</row>
    <row r="1140" spans="2:17" x14ac:dyDescent="0.3">
      <c r="B1140" s="722" t="s">
        <v>386</v>
      </c>
      <c r="C1140" s="722"/>
      <c r="D1140" s="722"/>
      <c r="E1140" s="722"/>
      <c r="F1140" s="722"/>
      <c r="G1140" s="722"/>
      <c r="H1140" s="722"/>
      <c r="I1140" s="722"/>
      <c r="J1140" s="722"/>
      <c r="K1140" s="722"/>
      <c r="L1140" s="722"/>
      <c r="M1140" s="722"/>
      <c r="N1140" s="722"/>
      <c r="O1140" s="722"/>
      <c r="P1140" s="722"/>
    </row>
    <row r="1141" spans="2:17" x14ac:dyDescent="0.3">
      <c r="B1141" s="12"/>
      <c r="C1141" s="13"/>
      <c r="D1141" s="13"/>
      <c r="E1141" s="13"/>
      <c r="F1141" s="13"/>
      <c r="G1141" s="13"/>
      <c r="H1141" s="13"/>
      <c r="I1141" s="13"/>
      <c r="J1141" s="14"/>
      <c r="K1141" s="14"/>
      <c r="L1141" s="14"/>
      <c r="M1141" s="14"/>
      <c r="N1141" s="14"/>
      <c r="O1141" s="14"/>
      <c r="P1141" s="14"/>
    </row>
    <row r="1142" spans="2:17" x14ac:dyDescent="0.3">
      <c r="B1142" s="7"/>
      <c r="C1142" s="715" t="s">
        <v>25</v>
      </c>
      <c r="D1142" s="716"/>
      <c r="E1142" s="716"/>
      <c r="F1142" s="716"/>
      <c r="G1142" s="716"/>
      <c r="H1142" s="716"/>
      <c r="I1142" s="716"/>
      <c r="J1142" s="715" t="s">
        <v>24</v>
      </c>
      <c r="K1142" s="716"/>
      <c r="L1142" s="716"/>
      <c r="M1142" s="716"/>
      <c r="N1142" s="716"/>
      <c r="O1142" s="716"/>
      <c r="P1142" s="716"/>
    </row>
    <row r="1143" spans="2:17" x14ac:dyDescent="0.3">
      <c r="B1143" s="3"/>
      <c r="C1143" s="431">
        <v>2014</v>
      </c>
      <c r="D1143" s="416">
        <v>2015</v>
      </c>
      <c r="E1143" s="416">
        <v>2016</v>
      </c>
      <c r="F1143" s="416">
        <v>2017</v>
      </c>
      <c r="G1143" s="416">
        <v>2018</v>
      </c>
      <c r="H1143" s="416">
        <v>2019</v>
      </c>
      <c r="I1143" s="416">
        <v>2020</v>
      </c>
      <c r="J1143" s="384">
        <v>2014</v>
      </c>
      <c r="K1143" s="385">
        <v>2015</v>
      </c>
      <c r="L1143" s="385">
        <v>2016</v>
      </c>
      <c r="M1143" s="385">
        <v>2017</v>
      </c>
      <c r="N1143" s="385">
        <v>2018</v>
      </c>
      <c r="O1143" s="385">
        <v>2019</v>
      </c>
      <c r="P1143" s="385">
        <v>2020</v>
      </c>
    </row>
    <row r="1144" spans="2:17" x14ac:dyDescent="0.3">
      <c r="B1144" s="32" t="s">
        <v>327</v>
      </c>
      <c r="C1144" s="42">
        <f t="shared" ref="C1144:I1150" si="589">IF(ISNUMBER(C784/J6*1000),C784/J6*1000,"nav")</f>
        <v>5575.2415240939945</v>
      </c>
      <c r="D1144" s="43">
        <f t="shared" si="589"/>
        <v>4199.9498115793604</v>
      </c>
      <c r="E1144" s="43">
        <f t="shared" si="589"/>
        <v>4154.9174044651509</v>
      </c>
      <c r="F1144" s="43">
        <f t="shared" si="589"/>
        <v>4256.1691699379526</v>
      </c>
      <c r="G1144" s="43">
        <f t="shared" si="589"/>
        <v>2611.0393626772984</v>
      </c>
      <c r="H1144" s="43">
        <f t="shared" si="589"/>
        <v>2161.7615702042845</v>
      </c>
      <c r="I1144" s="43">
        <f t="shared" si="589"/>
        <v>1141.1690449207038</v>
      </c>
      <c r="J1144" s="42" t="str">
        <f t="shared" ref="J1144:P1150" si="590">IF(ISNUMBER(J784/J6*1000),J784/J6*1000,"nav")</f>
        <v>nav</v>
      </c>
      <c r="K1144" s="43" t="str">
        <f t="shared" si="590"/>
        <v>nav</v>
      </c>
      <c r="L1144" s="43">
        <f t="shared" si="590"/>
        <v>2.057294722119638</v>
      </c>
      <c r="M1144" s="43">
        <f t="shared" si="590"/>
        <v>14.420311907862573</v>
      </c>
      <c r="N1144" s="43">
        <f t="shared" si="590"/>
        <v>16.188014270622176</v>
      </c>
      <c r="O1144" s="43">
        <f t="shared" si="590"/>
        <v>41.364148558508454</v>
      </c>
      <c r="P1144" s="498">
        <f t="shared" si="590"/>
        <v>108.02996253919838</v>
      </c>
    </row>
    <row r="1145" spans="2:17" s="301" customFormat="1" x14ac:dyDescent="0.3">
      <c r="B1145" s="31" t="s">
        <v>640</v>
      </c>
      <c r="C1145" s="34">
        <f t="shared" si="589"/>
        <v>40868.56143419326</v>
      </c>
      <c r="D1145" s="35">
        <f t="shared" si="589"/>
        <v>40604.190223713042</v>
      </c>
      <c r="E1145" s="35">
        <f t="shared" si="589"/>
        <v>38513.160008568062</v>
      </c>
      <c r="F1145" s="35">
        <f t="shared" si="589"/>
        <v>45325.667797328802</v>
      </c>
      <c r="G1145" s="35">
        <f t="shared" si="589"/>
        <v>62785.148956257217</v>
      </c>
      <c r="H1145" s="35">
        <f t="shared" si="589"/>
        <v>60017.919240151547</v>
      </c>
      <c r="I1145" s="35">
        <f t="shared" si="589"/>
        <v>42840.861816594326</v>
      </c>
      <c r="J1145" s="34" t="str">
        <f t="shared" si="590"/>
        <v>nav</v>
      </c>
      <c r="K1145" s="35" t="str">
        <f t="shared" si="590"/>
        <v>nav</v>
      </c>
      <c r="L1145" s="35" t="str">
        <f t="shared" si="590"/>
        <v>nav</v>
      </c>
      <c r="M1145" s="35" t="str">
        <f t="shared" si="590"/>
        <v>nav</v>
      </c>
      <c r="N1145" s="35" t="str">
        <f t="shared" si="590"/>
        <v>nav</v>
      </c>
      <c r="O1145" s="35" t="str">
        <f t="shared" si="590"/>
        <v>nav</v>
      </c>
      <c r="P1145" s="499" t="str">
        <f t="shared" si="590"/>
        <v>nav</v>
      </c>
    </row>
    <row r="1146" spans="2:17" x14ac:dyDescent="0.3">
      <c r="B1146" s="31" t="s">
        <v>328</v>
      </c>
      <c r="C1146" s="34">
        <f t="shared" si="589"/>
        <v>3444.8801005462205</v>
      </c>
      <c r="D1146" s="35">
        <f t="shared" si="589"/>
        <v>3192.0939335179442</v>
      </c>
      <c r="E1146" s="35">
        <f t="shared" si="589"/>
        <v>2983.3952115461821</v>
      </c>
      <c r="F1146" s="35">
        <f t="shared" si="589"/>
        <v>3133.9462043526778</v>
      </c>
      <c r="G1146" s="35">
        <f t="shared" si="589"/>
        <v>2706.0811321674046</v>
      </c>
      <c r="H1146" s="35">
        <f t="shared" si="589"/>
        <v>2789.5360453986145</v>
      </c>
      <c r="I1146" s="35">
        <f t="shared" si="589"/>
        <v>1684.6238150895572</v>
      </c>
      <c r="J1146" s="34">
        <f t="shared" si="590"/>
        <v>0.41155040188417169</v>
      </c>
      <c r="K1146" s="35">
        <f t="shared" si="590"/>
        <v>3.5829755715895901</v>
      </c>
      <c r="L1146" s="35">
        <f t="shared" si="590"/>
        <v>8.6571568057760402</v>
      </c>
      <c r="M1146" s="35">
        <f t="shared" si="590"/>
        <v>12.565843758209736</v>
      </c>
      <c r="N1146" s="35">
        <f t="shared" si="590"/>
        <v>16.461922274665419</v>
      </c>
      <c r="O1146" s="35">
        <f t="shared" si="590"/>
        <v>19.334191797067565</v>
      </c>
      <c r="P1146" s="499">
        <f t="shared" si="590"/>
        <v>28.32667139724839</v>
      </c>
    </row>
    <row r="1147" spans="2:17" x14ac:dyDescent="0.3">
      <c r="B1147" s="31" t="s">
        <v>329</v>
      </c>
      <c r="C1147" s="34">
        <f t="shared" si="589"/>
        <v>5897.5560230522351</v>
      </c>
      <c r="D1147" s="35">
        <f t="shared" si="589"/>
        <v>3796.522027356013</v>
      </c>
      <c r="E1147" s="35">
        <f t="shared" si="589"/>
        <v>3060.552981126149</v>
      </c>
      <c r="F1147" s="35">
        <f t="shared" si="589"/>
        <v>2860.0556314870469</v>
      </c>
      <c r="G1147" s="35">
        <f t="shared" si="589"/>
        <v>2195.3672411660787</v>
      </c>
      <c r="H1147" s="35">
        <f t="shared" si="589"/>
        <v>1834.8950823424975</v>
      </c>
      <c r="I1147" s="35">
        <f t="shared" si="589"/>
        <v>1009.4921147396935</v>
      </c>
      <c r="J1147" s="34">
        <f t="shared" si="590"/>
        <v>3.7212318632190629</v>
      </c>
      <c r="K1147" s="35">
        <f t="shared" si="590"/>
        <v>1.8998294243915348</v>
      </c>
      <c r="L1147" s="35">
        <f t="shared" si="590"/>
        <v>1.7827020548746668</v>
      </c>
      <c r="M1147" s="35">
        <f t="shared" si="590"/>
        <v>5.2698270362596418</v>
      </c>
      <c r="N1147" s="35">
        <f t="shared" si="590"/>
        <v>13.179981886575666</v>
      </c>
      <c r="O1147" s="35">
        <f t="shared" si="590"/>
        <v>37.707587956383939</v>
      </c>
      <c r="P1147" s="499">
        <f t="shared" si="590"/>
        <v>47.809391055328319</v>
      </c>
    </row>
    <row r="1148" spans="2:17" x14ac:dyDescent="0.3">
      <c r="B1148" s="31" t="s">
        <v>330</v>
      </c>
      <c r="C1148" s="34">
        <f t="shared" si="589"/>
        <v>28732.687189015283</v>
      </c>
      <c r="D1148" s="35">
        <f t="shared" si="589"/>
        <v>31292.559753676051</v>
      </c>
      <c r="E1148" s="35">
        <f t="shared" si="589"/>
        <v>25124.540295257677</v>
      </c>
      <c r="F1148" s="35">
        <f t="shared" si="589"/>
        <v>24027.953849340367</v>
      </c>
      <c r="G1148" s="35">
        <f t="shared" si="589"/>
        <v>25509.117828983693</v>
      </c>
      <c r="H1148" s="35">
        <f t="shared" si="589"/>
        <v>20904.06413533241</v>
      </c>
      <c r="I1148" s="35">
        <f t="shared" si="589"/>
        <v>8863.666307706997</v>
      </c>
      <c r="J1148" s="34" t="str">
        <f t="shared" si="590"/>
        <v>nav</v>
      </c>
      <c r="K1148" s="35" t="str">
        <f t="shared" si="590"/>
        <v>nav</v>
      </c>
      <c r="L1148" s="35" t="str">
        <f t="shared" si="590"/>
        <v>nav</v>
      </c>
      <c r="M1148" s="35" t="str">
        <f t="shared" si="590"/>
        <v>nav</v>
      </c>
      <c r="N1148" s="35" t="str">
        <f t="shared" si="590"/>
        <v>nav</v>
      </c>
      <c r="O1148" s="35" t="str">
        <f t="shared" si="590"/>
        <v>nav</v>
      </c>
      <c r="P1148" s="499" t="str">
        <f t="shared" si="590"/>
        <v>nav</v>
      </c>
    </row>
    <row r="1149" spans="2:17" x14ac:dyDescent="0.3">
      <c r="B1149" s="31" t="s">
        <v>331</v>
      </c>
      <c r="C1149" s="34">
        <f t="shared" si="589"/>
        <v>3073.198387114152</v>
      </c>
      <c r="D1149" s="35">
        <f t="shared" si="589"/>
        <v>2155.5684878210468</v>
      </c>
      <c r="E1149" s="35">
        <f t="shared" si="589"/>
        <v>1800.5612277197354</v>
      </c>
      <c r="F1149" s="35">
        <f t="shared" si="589"/>
        <v>1436.3678141169157</v>
      </c>
      <c r="G1149" s="35">
        <f t="shared" si="589"/>
        <v>1281.2174315007135</v>
      </c>
      <c r="H1149" s="35">
        <f t="shared" si="589"/>
        <v>1122.2787662742901</v>
      </c>
      <c r="I1149" s="35">
        <f t="shared" si="589"/>
        <v>685.75053298160776</v>
      </c>
      <c r="J1149" s="34" t="str">
        <f t="shared" si="590"/>
        <v>nav</v>
      </c>
      <c r="K1149" s="35" t="str">
        <f t="shared" si="590"/>
        <v>nav</v>
      </c>
      <c r="L1149" s="35" t="str">
        <f t="shared" si="590"/>
        <v>nav</v>
      </c>
      <c r="M1149" s="35" t="str">
        <f t="shared" si="590"/>
        <v>nav</v>
      </c>
      <c r="N1149" s="35" t="str">
        <f t="shared" si="590"/>
        <v>nav</v>
      </c>
      <c r="O1149" s="35" t="str">
        <f t="shared" si="590"/>
        <v>nav</v>
      </c>
      <c r="P1149" s="499" t="str">
        <f t="shared" si="590"/>
        <v>nav</v>
      </c>
    </row>
    <row r="1150" spans="2:17" x14ac:dyDescent="0.3">
      <c r="B1150" s="31" t="s">
        <v>332</v>
      </c>
      <c r="C1150" s="34">
        <f t="shared" si="589"/>
        <v>5402.0597559192965</v>
      </c>
      <c r="D1150" s="35">
        <f t="shared" si="589"/>
        <v>5097.3801393177346</v>
      </c>
      <c r="E1150" s="35">
        <f t="shared" si="589"/>
        <v>4544.3975549879524</v>
      </c>
      <c r="F1150" s="35">
        <f t="shared" si="589"/>
        <v>4337.9241854344</v>
      </c>
      <c r="G1150" s="35">
        <f t="shared" si="589"/>
        <v>3002.9143185001899</v>
      </c>
      <c r="H1150" s="35">
        <f t="shared" si="589"/>
        <v>2373.6915517056873</v>
      </c>
      <c r="I1150" s="35">
        <f t="shared" si="589"/>
        <v>2071.5925810246331</v>
      </c>
      <c r="J1150" s="34" t="str">
        <f t="shared" si="590"/>
        <v>nav</v>
      </c>
      <c r="K1150" s="35" t="str">
        <f t="shared" si="590"/>
        <v>nav</v>
      </c>
      <c r="L1150" s="35" t="str">
        <f t="shared" si="590"/>
        <v>nav</v>
      </c>
      <c r="M1150" s="35" t="str">
        <f t="shared" si="590"/>
        <v>nav</v>
      </c>
      <c r="N1150" s="35" t="str">
        <f t="shared" si="590"/>
        <v>nav</v>
      </c>
      <c r="O1150" s="35" t="str">
        <f t="shared" si="590"/>
        <v>nav</v>
      </c>
      <c r="P1150" s="499" t="str">
        <f t="shared" si="590"/>
        <v>nav</v>
      </c>
    </row>
    <row r="1151" spans="2:17" x14ac:dyDescent="0.3">
      <c r="B1151" s="31" t="s">
        <v>477</v>
      </c>
      <c r="C1151" s="34" t="str">
        <f>IF(ISNUMBER(C791/J13*1000),C791/J13*1000,"nav")</f>
        <v>nav</v>
      </c>
      <c r="D1151" s="35">
        <f>IF(ISNUMBER(D791/K13*1000),D791/(K13+K14)*1000,"nav")</f>
        <v>24231.776703001149</v>
      </c>
      <c r="E1151" s="35">
        <f t="shared" ref="E1151:I1151" si="591">IF(ISNUMBER(E791/L13*1000),E791/(L13+L14)*1000,"nav")</f>
        <v>18002.900548407568</v>
      </c>
      <c r="F1151" s="35">
        <f t="shared" si="591"/>
        <v>14783.613888255348</v>
      </c>
      <c r="G1151" s="35">
        <f t="shared" si="591"/>
        <v>14268.027490342494</v>
      </c>
      <c r="H1151" s="35">
        <f t="shared" si="591"/>
        <v>10109.42431358035</v>
      </c>
      <c r="I1151" s="35">
        <f t="shared" si="591"/>
        <v>3594.6482581930754</v>
      </c>
      <c r="J1151" s="34" t="str">
        <f>IF(ISNUMBER(J791/J13*1000),J791/J13*1000,"nav")</f>
        <v>nav</v>
      </c>
      <c r="K1151" s="35">
        <f>IF(ISNUMBER(K791/K13*1000),K791/(K13+K14)*1000,"nav")</f>
        <v>192.26031306428001</v>
      </c>
      <c r="L1151" s="35">
        <f t="shared" ref="L1151:P1151" si="592">IF(ISNUMBER(L791/L13*1000),L791/(L13+L14)*1000,"nav")</f>
        <v>191.26570550017743</v>
      </c>
      <c r="M1151" s="35">
        <f t="shared" si="592"/>
        <v>177.92381281783295</v>
      </c>
      <c r="N1151" s="35">
        <f t="shared" si="592"/>
        <v>183.45779301422013</v>
      </c>
      <c r="O1151" s="35" t="str">
        <f t="shared" si="592"/>
        <v>nav</v>
      </c>
      <c r="P1151" s="35">
        <f t="shared" si="592"/>
        <v>388.46244173219941</v>
      </c>
      <c r="Q1151" s="629"/>
    </row>
    <row r="1152" spans="2:17" s="301" customFormat="1" x14ac:dyDescent="0.3">
      <c r="B1152" s="31" t="s">
        <v>727</v>
      </c>
      <c r="C1152" s="34" t="str">
        <f t="shared" ref="C1152:C1160" si="593">IF(ISNUMBER(C792/J15*1000),C792/J15*1000,"nav")</f>
        <v>nav</v>
      </c>
      <c r="D1152" s="35" t="str">
        <f t="shared" ref="D1152:D1160" si="594">IF(ISNUMBER(D792/K15*1000),D792/K15*1000,"nav")</f>
        <v>nav</v>
      </c>
      <c r="E1152" s="35" t="str">
        <f t="shared" ref="E1152:E1160" si="595">IF(ISNUMBER(E792/L15*1000),E792/L15*1000,"nav")</f>
        <v>nav</v>
      </c>
      <c r="F1152" s="35" t="str">
        <f t="shared" ref="F1152:F1160" si="596">IF(ISNUMBER(F792/M15*1000),F792/M15*1000,"nav")</f>
        <v>nav</v>
      </c>
      <c r="G1152" s="35" t="str">
        <f t="shared" ref="G1152:G1160" si="597">IF(ISNUMBER(G792/N15*1000),G792/N15*1000,"nav")</f>
        <v>nav</v>
      </c>
      <c r="H1152" s="35" t="str">
        <f t="shared" ref="H1152:H1160" si="598">IF(ISNUMBER(H792/O15*1000),H792/O15*1000,"nav")</f>
        <v>nav</v>
      </c>
      <c r="I1152" s="35" t="str">
        <f t="shared" ref="I1152:I1160" si="599">IF(ISNUMBER(I792/P15*1000),I792/P15*1000,"nav")</f>
        <v>nav</v>
      </c>
      <c r="J1152" s="34" t="str">
        <f t="shared" ref="J1152:L1160" si="600">IF(ISNUMBER(J792/J15*1000),J792/J15*1000,"nav")</f>
        <v>nav</v>
      </c>
      <c r="K1152" s="35" t="str">
        <f t="shared" si="600"/>
        <v>nav</v>
      </c>
      <c r="L1152" s="35" t="str">
        <f t="shared" si="600"/>
        <v>nav</v>
      </c>
      <c r="M1152" s="35" t="str">
        <f t="shared" ref="M1152:P1160" si="601">IF(ISNUMBER(M792/M15*1000),M792/M15*1000,"nav")</f>
        <v>nav</v>
      </c>
      <c r="N1152" s="35" t="str">
        <f t="shared" si="601"/>
        <v>nav</v>
      </c>
      <c r="O1152" s="35" t="str">
        <f t="shared" si="601"/>
        <v>nav</v>
      </c>
      <c r="P1152" s="35" t="str">
        <f t="shared" si="601"/>
        <v>nav</v>
      </c>
      <c r="Q1152" s="629"/>
    </row>
    <row r="1153" spans="2:16" x14ac:dyDescent="0.3">
      <c r="B1153" s="31" t="s">
        <v>333</v>
      </c>
      <c r="C1153" s="34" t="str">
        <f t="shared" si="593"/>
        <v>nav</v>
      </c>
      <c r="D1153" s="35">
        <f t="shared" si="594"/>
        <v>5704.4708854021819</v>
      </c>
      <c r="E1153" s="35">
        <f t="shared" si="595"/>
        <v>5615.8724273563148</v>
      </c>
      <c r="F1153" s="35">
        <f t="shared" si="596"/>
        <v>5555.9839099884748</v>
      </c>
      <c r="G1153" s="35">
        <f t="shared" si="597"/>
        <v>5405.1224519054485</v>
      </c>
      <c r="H1153" s="35">
        <f t="shared" si="598"/>
        <v>5394.5735028516547</v>
      </c>
      <c r="I1153" s="35">
        <f t="shared" si="599"/>
        <v>4076.0560991605485</v>
      </c>
      <c r="J1153" s="34" t="str">
        <f t="shared" si="600"/>
        <v>nav</v>
      </c>
      <c r="K1153" s="35" t="str">
        <f t="shared" si="600"/>
        <v>nav</v>
      </c>
      <c r="L1153" s="35" t="str">
        <f t="shared" si="600"/>
        <v>nav</v>
      </c>
      <c r="M1153" s="35" t="str">
        <f t="shared" si="601"/>
        <v>nav</v>
      </c>
      <c r="N1153" s="35" t="str">
        <f t="shared" si="601"/>
        <v>nav</v>
      </c>
      <c r="O1153" s="35" t="str">
        <f t="shared" si="601"/>
        <v>nav</v>
      </c>
      <c r="P1153" s="499" t="str">
        <f t="shared" si="601"/>
        <v>nav</v>
      </c>
    </row>
    <row r="1154" spans="2:16" x14ac:dyDescent="0.3">
      <c r="B1154" s="31" t="s">
        <v>334</v>
      </c>
      <c r="C1154" s="34">
        <f t="shared" si="593"/>
        <v>4745.2368208761891</v>
      </c>
      <c r="D1154" s="35">
        <f t="shared" si="594"/>
        <v>4616.5331499965641</v>
      </c>
      <c r="E1154" s="35">
        <f t="shared" si="595"/>
        <v>3410.1936309518524</v>
      </c>
      <c r="F1154" s="35">
        <f t="shared" si="596"/>
        <v>2725.6484932337735</v>
      </c>
      <c r="G1154" s="35">
        <f t="shared" si="597"/>
        <v>2657.6550969328064</v>
      </c>
      <c r="H1154" s="35">
        <f t="shared" si="598"/>
        <v>2488.6493087821887</v>
      </c>
      <c r="I1154" s="35">
        <f t="shared" si="599"/>
        <v>1990.6252543423604</v>
      </c>
      <c r="J1154" s="34" t="str">
        <f t="shared" si="600"/>
        <v>nav</v>
      </c>
      <c r="K1154" s="35" t="str">
        <f t="shared" si="600"/>
        <v>nav</v>
      </c>
      <c r="L1154" s="35" t="str">
        <f t="shared" si="600"/>
        <v>nav</v>
      </c>
      <c r="M1154" s="35" t="str">
        <f t="shared" si="601"/>
        <v>nav</v>
      </c>
      <c r="N1154" s="35" t="str">
        <f t="shared" si="601"/>
        <v>nav</v>
      </c>
      <c r="O1154" s="35" t="str">
        <f t="shared" si="601"/>
        <v>nav</v>
      </c>
      <c r="P1154" s="499" t="str">
        <f t="shared" si="601"/>
        <v>nav</v>
      </c>
    </row>
    <row r="1155" spans="2:16" x14ac:dyDescent="0.3">
      <c r="B1155" s="31" t="s">
        <v>335</v>
      </c>
      <c r="C1155" s="34">
        <f t="shared" si="593"/>
        <v>1833.6220258014596</v>
      </c>
      <c r="D1155" s="35">
        <f t="shared" si="594"/>
        <v>1683.9965950186495</v>
      </c>
      <c r="E1155" s="35">
        <f t="shared" si="595"/>
        <v>1571.1852133964105</v>
      </c>
      <c r="F1155" s="35">
        <f t="shared" si="596"/>
        <v>1543.1452795280379</v>
      </c>
      <c r="G1155" s="35">
        <f t="shared" si="597"/>
        <v>1468.4091093035718</v>
      </c>
      <c r="H1155" s="35">
        <f t="shared" si="598"/>
        <v>1379.1079773391639</v>
      </c>
      <c r="I1155" s="35">
        <f t="shared" si="599"/>
        <v>774.94782888857856</v>
      </c>
      <c r="J1155" s="34" t="str">
        <f t="shared" si="600"/>
        <v>nav</v>
      </c>
      <c r="K1155" s="35" t="str">
        <f t="shared" si="600"/>
        <v>nav</v>
      </c>
      <c r="L1155" s="35" t="str">
        <f t="shared" si="600"/>
        <v>nav</v>
      </c>
      <c r="M1155" s="35" t="str">
        <f t="shared" si="601"/>
        <v>nav</v>
      </c>
      <c r="N1155" s="35" t="str">
        <f t="shared" si="601"/>
        <v>nav</v>
      </c>
      <c r="O1155" s="35" t="str">
        <f t="shared" si="601"/>
        <v>nav</v>
      </c>
      <c r="P1155" s="499" t="str">
        <f t="shared" si="601"/>
        <v>nav</v>
      </c>
    </row>
    <row r="1156" spans="2:16" x14ac:dyDescent="0.3">
      <c r="B1156" s="31" t="s">
        <v>336</v>
      </c>
      <c r="C1156" s="34">
        <f t="shared" si="593"/>
        <v>6964.2584868774102</v>
      </c>
      <c r="D1156" s="35">
        <f t="shared" si="594"/>
        <v>5889.9950898315274</v>
      </c>
      <c r="E1156" s="35">
        <f t="shared" si="595"/>
        <v>5205.0456797305724</v>
      </c>
      <c r="F1156" s="35">
        <f t="shared" si="596"/>
        <v>4997.6654044878824</v>
      </c>
      <c r="G1156" s="35">
        <f t="shared" si="597"/>
        <v>4889.2328242693948</v>
      </c>
      <c r="H1156" s="35">
        <f t="shared" si="598"/>
        <v>4674.595707003974</v>
      </c>
      <c r="I1156" s="35" t="str">
        <f t="shared" si="599"/>
        <v>nav</v>
      </c>
      <c r="J1156" s="34" t="str">
        <f t="shared" si="600"/>
        <v>nav</v>
      </c>
      <c r="K1156" s="35" t="str">
        <f t="shared" si="600"/>
        <v>nav</v>
      </c>
      <c r="L1156" s="35" t="str">
        <f t="shared" si="600"/>
        <v>nav</v>
      </c>
      <c r="M1156" s="35" t="str">
        <f t="shared" si="601"/>
        <v>nav</v>
      </c>
      <c r="N1156" s="35" t="str">
        <f t="shared" si="601"/>
        <v>nav</v>
      </c>
      <c r="O1156" s="35" t="str">
        <f t="shared" si="601"/>
        <v>nav</v>
      </c>
      <c r="P1156" s="499" t="str">
        <f t="shared" si="601"/>
        <v>nav</v>
      </c>
    </row>
    <row r="1157" spans="2:16" x14ac:dyDescent="0.3">
      <c r="B1157" s="31" t="s">
        <v>337</v>
      </c>
      <c r="C1157" s="34">
        <f t="shared" si="593"/>
        <v>3511.3714110802121</v>
      </c>
      <c r="D1157" s="35">
        <f t="shared" si="594"/>
        <v>3452.4494587552249</v>
      </c>
      <c r="E1157" s="35">
        <f t="shared" si="595"/>
        <v>3346.9559261564345</v>
      </c>
      <c r="F1157" s="35">
        <f t="shared" si="596"/>
        <v>3232.312570314698</v>
      </c>
      <c r="G1157" s="35">
        <f t="shared" si="597"/>
        <v>3187.4236904746849</v>
      </c>
      <c r="H1157" s="35">
        <f t="shared" si="598"/>
        <v>2926.2932567078115</v>
      </c>
      <c r="I1157" s="35">
        <f t="shared" si="599"/>
        <v>1943.4363452118287</v>
      </c>
      <c r="J1157" s="34" t="str">
        <f t="shared" si="600"/>
        <v>nav</v>
      </c>
      <c r="K1157" s="35" t="str">
        <f t="shared" si="600"/>
        <v>nav</v>
      </c>
      <c r="L1157" s="35" t="str">
        <f t="shared" si="600"/>
        <v>nav</v>
      </c>
      <c r="M1157" s="35" t="str">
        <f t="shared" si="601"/>
        <v>nav</v>
      </c>
      <c r="N1157" s="35" t="str">
        <f t="shared" si="601"/>
        <v>nav</v>
      </c>
      <c r="O1157" s="35" t="str">
        <f t="shared" si="601"/>
        <v>nav</v>
      </c>
      <c r="P1157" s="499" t="str">
        <f t="shared" si="601"/>
        <v>nav</v>
      </c>
    </row>
    <row r="1158" spans="2:16" x14ac:dyDescent="0.3">
      <c r="B1158" s="31" t="s">
        <v>338</v>
      </c>
      <c r="C1158" s="34">
        <f t="shared" si="593"/>
        <v>10019.429271300412</v>
      </c>
      <c r="D1158" s="35">
        <f t="shared" si="594"/>
        <v>8719.6714526366522</v>
      </c>
      <c r="E1158" s="35">
        <f t="shared" si="595"/>
        <v>7272.0897596911163</v>
      </c>
      <c r="F1158" s="35">
        <f t="shared" si="596"/>
        <v>7242.5538859797944</v>
      </c>
      <c r="G1158" s="35">
        <f t="shared" si="597"/>
        <v>6890.8389601272911</v>
      </c>
      <c r="H1158" s="35">
        <f t="shared" si="598"/>
        <v>5679.0224478657246</v>
      </c>
      <c r="I1158" s="35">
        <f t="shared" si="599"/>
        <v>2514.7155070985787</v>
      </c>
      <c r="J1158" s="34" t="str">
        <f t="shared" si="600"/>
        <v>nav</v>
      </c>
      <c r="K1158" s="35">
        <f t="shared" si="600"/>
        <v>1.2900012643463583</v>
      </c>
      <c r="L1158" s="35">
        <f t="shared" si="600"/>
        <v>1.5647866664358345</v>
      </c>
      <c r="M1158" s="35">
        <f t="shared" si="601"/>
        <v>3.6484430149032692</v>
      </c>
      <c r="N1158" s="35">
        <f t="shared" si="601"/>
        <v>4.4244380862921657</v>
      </c>
      <c r="O1158" s="35">
        <f t="shared" si="601"/>
        <v>5.6625501016919939</v>
      </c>
      <c r="P1158" s="499">
        <f t="shared" si="601"/>
        <v>50.830042971679582</v>
      </c>
    </row>
    <row r="1159" spans="2:16" x14ac:dyDescent="0.3">
      <c r="B1159" s="31" t="s">
        <v>339</v>
      </c>
      <c r="C1159" s="34">
        <f t="shared" si="593"/>
        <v>2789.6888526584294</v>
      </c>
      <c r="D1159" s="35">
        <f t="shared" si="594"/>
        <v>2219.7359770197468</v>
      </c>
      <c r="E1159" s="35">
        <f t="shared" si="595"/>
        <v>1901.455763053405</v>
      </c>
      <c r="F1159" s="35">
        <f t="shared" si="596"/>
        <v>1789.749087977897</v>
      </c>
      <c r="G1159" s="35">
        <f t="shared" si="597"/>
        <v>1701.2979528559524</v>
      </c>
      <c r="H1159" s="35">
        <f t="shared" si="598"/>
        <v>1453.7033421362314</v>
      </c>
      <c r="I1159" s="35">
        <f t="shared" si="599"/>
        <v>739.29091154483706</v>
      </c>
      <c r="J1159" s="34" t="str">
        <f t="shared" si="600"/>
        <v>nav</v>
      </c>
      <c r="K1159" s="35" t="str">
        <f t="shared" si="600"/>
        <v>nav</v>
      </c>
      <c r="L1159" s="35" t="str">
        <f t="shared" si="600"/>
        <v>nav</v>
      </c>
      <c r="M1159" s="35" t="str">
        <f t="shared" si="601"/>
        <v>nav</v>
      </c>
      <c r="N1159" s="35" t="str">
        <f t="shared" si="601"/>
        <v>nav</v>
      </c>
      <c r="O1159" s="35" t="str">
        <f t="shared" si="601"/>
        <v>nav</v>
      </c>
      <c r="P1159" s="499" t="str">
        <f t="shared" si="601"/>
        <v>nav</v>
      </c>
    </row>
    <row r="1160" spans="2:16" x14ac:dyDescent="0.3">
      <c r="B1160" s="33" t="s">
        <v>340</v>
      </c>
      <c r="C1160" s="36">
        <f t="shared" si="593"/>
        <v>39623.973230130418</v>
      </c>
      <c r="D1160" s="37">
        <f t="shared" si="594"/>
        <v>39735.662636314912</v>
      </c>
      <c r="E1160" s="37">
        <f t="shared" si="595"/>
        <v>33172.23070483662</v>
      </c>
      <c r="F1160" s="37">
        <f t="shared" si="596"/>
        <v>31396.170505255548</v>
      </c>
      <c r="G1160" s="37">
        <f t="shared" si="597"/>
        <v>30821.244824102374</v>
      </c>
      <c r="H1160" s="37">
        <f t="shared" si="598"/>
        <v>29880.928987203264</v>
      </c>
      <c r="I1160" s="37">
        <f t="shared" si="599"/>
        <v>24583.445096855623</v>
      </c>
      <c r="J1160" s="36">
        <f t="shared" si="600"/>
        <v>269.66225414737903</v>
      </c>
      <c r="K1160" s="37">
        <f t="shared" si="600"/>
        <v>296.71256233782117</v>
      </c>
      <c r="L1160" s="37">
        <f t="shared" si="600"/>
        <v>314.80189923798935</v>
      </c>
      <c r="M1160" s="37">
        <f t="shared" si="601"/>
        <v>341.03925779679088</v>
      </c>
      <c r="N1160" s="37">
        <f t="shared" si="601"/>
        <v>342.87935148105043</v>
      </c>
      <c r="O1160" s="37">
        <f t="shared" si="601"/>
        <v>376.76884720838302</v>
      </c>
      <c r="P1160" s="500">
        <f t="shared" si="601"/>
        <v>353.25467815398127</v>
      </c>
    </row>
    <row r="1161" spans="2:16" x14ac:dyDescent="0.3">
      <c r="B1161" s="3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</row>
    <row r="1162" spans="2:16" x14ac:dyDescent="0.3">
      <c r="B1162" s="722" t="s">
        <v>386</v>
      </c>
      <c r="C1162" s="722"/>
      <c r="D1162" s="722"/>
      <c r="E1162" s="722"/>
      <c r="F1162" s="722"/>
      <c r="G1162" s="722"/>
      <c r="H1162" s="722"/>
      <c r="I1162" s="722"/>
      <c r="J1162" s="722"/>
      <c r="K1162" s="722"/>
      <c r="L1162" s="722"/>
      <c r="M1162" s="722"/>
      <c r="N1162" s="722"/>
      <c r="O1162" s="722"/>
      <c r="P1162" s="722"/>
    </row>
    <row r="1163" spans="2:16" x14ac:dyDescent="0.3">
      <c r="B1163" s="12"/>
      <c r="C1163" s="13"/>
      <c r="D1163" s="13"/>
      <c r="E1163" s="13"/>
      <c r="F1163" s="13"/>
      <c r="G1163" s="13"/>
      <c r="H1163" s="13"/>
      <c r="I1163" s="13"/>
      <c r="J1163" s="14"/>
      <c r="K1163" s="14"/>
      <c r="L1163" s="14"/>
      <c r="M1163" s="14"/>
      <c r="N1163" s="14"/>
      <c r="O1163" s="14"/>
      <c r="P1163" s="14"/>
    </row>
    <row r="1164" spans="2:16" x14ac:dyDescent="0.3">
      <c r="B1164" s="7"/>
      <c r="C1164" s="715" t="s">
        <v>352</v>
      </c>
      <c r="D1164" s="716"/>
      <c r="E1164" s="716"/>
      <c r="F1164" s="716"/>
      <c r="G1164" s="716"/>
      <c r="H1164" s="716"/>
      <c r="I1164" s="716"/>
      <c r="J1164" s="720" t="s">
        <v>353</v>
      </c>
      <c r="K1164" s="721"/>
      <c r="L1164" s="721"/>
      <c r="M1164" s="721"/>
      <c r="N1164" s="721"/>
      <c r="O1164" s="721"/>
      <c r="P1164" s="721"/>
    </row>
    <row r="1165" spans="2:16" x14ac:dyDescent="0.3">
      <c r="B1165" s="3"/>
      <c r="C1165" s="431">
        <v>2014</v>
      </c>
      <c r="D1165" s="416">
        <v>2015</v>
      </c>
      <c r="E1165" s="416">
        <v>2016</v>
      </c>
      <c r="F1165" s="416">
        <v>2017</v>
      </c>
      <c r="G1165" s="416">
        <v>2018</v>
      </c>
      <c r="H1165" s="416">
        <v>2019</v>
      </c>
      <c r="I1165" s="416">
        <v>2020</v>
      </c>
      <c r="J1165" s="384">
        <v>2014</v>
      </c>
      <c r="K1165" s="385">
        <v>2015</v>
      </c>
      <c r="L1165" s="385">
        <v>2016</v>
      </c>
      <c r="M1165" s="385">
        <v>2017</v>
      </c>
      <c r="N1165" s="385">
        <v>2018</v>
      </c>
      <c r="O1165" s="385">
        <v>2019</v>
      </c>
      <c r="P1165" s="385">
        <v>2020</v>
      </c>
    </row>
    <row r="1166" spans="2:16" x14ac:dyDescent="0.3">
      <c r="B1166" s="32" t="s">
        <v>327</v>
      </c>
      <c r="C1166" s="42">
        <f t="shared" ref="C1166:I1172" si="602">IF(ISNUMBER(C806/J6*1000),C806/J6*1000,"nav")</f>
        <v>1413.00011257287</v>
      </c>
      <c r="D1166" s="43">
        <f t="shared" si="602"/>
        <v>1282.0686361209293</v>
      </c>
      <c r="E1166" s="43">
        <f t="shared" si="602"/>
        <v>1550.3994688575713</v>
      </c>
      <c r="F1166" s="43">
        <f t="shared" si="602"/>
        <v>1734.369497549797</v>
      </c>
      <c r="G1166" s="43">
        <f t="shared" si="602"/>
        <v>1190.4669762601959</v>
      </c>
      <c r="H1166" s="43">
        <f t="shared" si="602"/>
        <v>1154.4401753692991</v>
      </c>
      <c r="I1166" s="43">
        <f t="shared" si="602"/>
        <v>1138.1638750407299</v>
      </c>
      <c r="J1166" s="42">
        <f t="shared" ref="J1166:P1172" si="603">IF(ISNUMBER(J806/J6*1000),J806/J6*1000,"nav")</f>
        <v>471.36355118949194</v>
      </c>
      <c r="K1166" s="43">
        <f t="shared" si="603"/>
        <v>414.72601276900832</v>
      </c>
      <c r="L1166" s="43">
        <f t="shared" si="603"/>
        <v>472.71744544471653</v>
      </c>
      <c r="M1166" s="43">
        <f t="shared" si="603"/>
        <v>550.57978548296558</v>
      </c>
      <c r="N1166" s="43">
        <f t="shared" si="603"/>
        <v>390.12059084377893</v>
      </c>
      <c r="O1166" s="43">
        <f t="shared" si="603"/>
        <v>397.43836707342456</v>
      </c>
      <c r="P1166" s="498">
        <f t="shared" si="603"/>
        <v>496.98821568719165</v>
      </c>
    </row>
    <row r="1167" spans="2:16" s="301" customFormat="1" x14ac:dyDescent="0.3">
      <c r="B1167" s="31" t="s">
        <v>640</v>
      </c>
      <c r="C1167" s="34">
        <f t="shared" si="602"/>
        <v>16329.547442063838</v>
      </c>
      <c r="D1167" s="35">
        <f t="shared" si="602"/>
        <v>3272.3915925014203</v>
      </c>
      <c r="E1167" s="35">
        <f t="shared" si="602"/>
        <v>3895.3304059119628</v>
      </c>
      <c r="F1167" s="35">
        <f t="shared" si="602"/>
        <v>4332.1973712105146</v>
      </c>
      <c r="G1167" s="35">
        <f t="shared" si="602"/>
        <v>4397.3172138885984</v>
      </c>
      <c r="H1167" s="35">
        <f t="shared" si="602"/>
        <v>4925.995224996107</v>
      </c>
      <c r="I1167" s="35">
        <f t="shared" si="602"/>
        <v>4495.8244523766716</v>
      </c>
      <c r="J1167" s="34">
        <f t="shared" si="603"/>
        <v>16329.547442063838</v>
      </c>
      <c r="K1167" s="35">
        <f t="shared" si="603"/>
        <v>3272.3915925014203</v>
      </c>
      <c r="L1167" s="35">
        <f t="shared" si="603"/>
        <v>3895.3304059119628</v>
      </c>
      <c r="M1167" s="35">
        <f t="shared" si="603"/>
        <v>4332.1973712105146</v>
      </c>
      <c r="N1167" s="35">
        <f t="shared" si="603"/>
        <v>4397.3172138885984</v>
      </c>
      <c r="O1167" s="35">
        <f t="shared" si="603"/>
        <v>4925.995224996107</v>
      </c>
      <c r="P1167" s="499">
        <f t="shared" si="603"/>
        <v>4495.8244523766716</v>
      </c>
    </row>
    <row r="1168" spans="2:16" x14ac:dyDescent="0.3">
      <c r="B1168" s="31" t="s">
        <v>328</v>
      </c>
      <c r="C1168" s="34">
        <f t="shared" si="602"/>
        <v>50.826726008160009</v>
      </c>
      <c r="D1168" s="35">
        <f t="shared" si="602"/>
        <v>54.609208988413194</v>
      </c>
      <c r="E1168" s="35">
        <f t="shared" si="602"/>
        <v>57.521264655856186</v>
      </c>
      <c r="F1168" s="35">
        <f t="shared" si="602"/>
        <v>69.01742749647606</v>
      </c>
      <c r="G1168" s="35">
        <f t="shared" si="602"/>
        <v>84.414728494827656</v>
      </c>
      <c r="H1168" s="35">
        <f t="shared" si="602"/>
        <v>104.86667454052815</v>
      </c>
      <c r="I1168" s="35">
        <f t="shared" si="602"/>
        <v>92.380098725543476</v>
      </c>
      <c r="J1168" s="34">
        <f t="shared" si="603"/>
        <v>20.467921796283893</v>
      </c>
      <c r="K1168" s="35">
        <f t="shared" si="603"/>
        <v>23.325950925332069</v>
      </c>
      <c r="L1168" s="35">
        <f t="shared" si="603"/>
        <v>25.863571595874919</v>
      </c>
      <c r="M1168" s="35">
        <f t="shared" si="603"/>
        <v>34.597840896793564</v>
      </c>
      <c r="N1168" s="35">
        <f t="shared" si="603"/>
        <v>43.950279517202546</v>
      </c>
      <c r="O1168" s="35">
        <f t="shared" si="603"/>
        <v>53.839649052621581</v>
      </c>
      <c r="P1168" s="499">
        <f t="shared" si="603"/>
        <v>56.62913955988153</v>
      </c>
    </row>
    <row r="1169" spans="2:17" x14ac:dyDescent="0.3">
      <c r="B1169" s="31" t="s">
        <v>329</v>
      </c>
      <c r="C1169" s="34">
        <f t="shared" si="602"/>
        <v>2040.8951173090318</v>
      </c>
      <c r="D1169" s="35">
        <f t="shared" si="602"/>
        <v>1563.6173532173059</v>
      </c>
      <c r="E1169" s="35">
        <f t="shared" si="602"/>
        <v>1581.1896751829092</v>
      </c>
      <c r="F1169" s="35">
        <f t="shared" si="602"/>
        <v>1897.8938499053857</v>
      </c>
      <c r="G1169" s="35">
        <f t="shared" si="602"/>
        <v>1882.1036931188673</v>
      </c>
      <c r="H1169" s="35">
        <f t="shared" si="602"/>
        <v>2160.7685468912287</v>
      </c>
      <c r="I1169" s="35">
        <f t="shared" si="602"/>
        <v>1790.6854080055753</v>
      </c>
      <c r="J1169" s="34">
        <f t="shared" si="603"/>
        <v>734.32763053050803</v>
      </c>
      <c r="K1169" s="35">
        <f t="shared" si="603"/>
        <v>573.75596249777072</v>
      </c>
      <c r="L1169" s="35">
        <f t="shared" si="603"/>
        <v>602.59274617715198</v>
      </c>
      <c r="M1169" s="35">
        <f t="shared" si="603"/>
        <v>750.46119580864558</v>
      </c>
      <c r="N1169" s="35">
        <f t="shared" si="603"/>
        <v>736.88467387291917</v>
      </c>
      <c r="O1169" s="35">
        <f t="shared" si="603"/>
        <v>806.46676578760616</v>
      </c>
      <c r="P1169" s="499">
        <f t="shared" si="603"/>
        <v>741.66003164206495</v>
      </c>
    </row>
    <row r="1170" spans="2:17" x14ac:dyDescent="0.3">
      <c r="B1170" s="31" t="s">
        <v>330</v>
      </c>
      <c r="C1170" s="34">
        <f t="shared" si="602"/>
        <v>1871.9563399379558</v>
      </c>
      <c r="D1170" s="35">
        <f t="shared" si="602"/>
        <v>1985.7277944441789</v>
      </c>
      <c r="E1170" s="35">
        <f t="shared" si="602"/>
        <v>2238.7022125738013</v>
      </c>
      <c r="F1170" s="35">
        <f t="shared" si="602"/>
        <v>2697.5528871828669</v>
      </c>
      <c r="G1170" s="35">
        <f t="shared" si="602"/>
        <v>3199.2246631430912</v>
      </c>
      <c r="H1170" s="35">
        <f t="shared" si="602"/>
        <v>3260.2242757907075</v>
      </c>
      <c r="I1170" s="35">
        <f t="shared" si="602"/>
        <v>3515.4752473943167</v>
      </c>
      <c r="J1170" s="34">
        <f t="shared" si="603"/>
        <v>920.31873225280867</v>
      </c>
      <c r="K1170" s="35">
        <f t="shared" si="603"/>
        <v>965.34113520606957</v>
      </c>
      <c r="L1170" s="35">
        <f t="shared" si="603"/>
        <v>1093.8680563822843</v>
      </c>
      <c r="M1170" s="35">
        <f t="shared" si="603"/>
        <v>1359.8970002199055</v>
      </c>
      <c r="N1170" s="35">
        <f t="shared" si="603"/>
        <v>1647.5463147644937</v>
      </c>
      <c r="O1170" s="35">
        <f t="shared" si="603"/>
        <v>1764.1114362630606</v>
      </c>
      <c r="P1170" s="499">
        <f t="shared" si="603"/>
        <v>1949.7773718256781</v>
      </c>
    </row>
    <row r="1171" spans="2:17" x14ac:dyDescent="0.3">
      <c r="B1171" s="31" t="s">
        <v>331</v>
      </c>
      <c r="C1171" s="34">
        <f t="shared" si="602"/>
        <v>662.1899575677312</v>
      </c>
      <c r="D1171" s="35">
        <f t="shared" si="602"/>
        <v>542.00244658570546</v>
      </c>
      <c r="E1171" s="35">
        <f t="shared" si="602"/>
        <v>550.69536276767769</v>
      </c>
      <c r="F1171" s="35">
        <f t="shared" si="602"/>
        <v>615.82985225582047</v>
      </c>
      <c r="G1171" s="35">
        <f t="shared" si="602"/>
        <v>683.36541985879978</v>
      </c>
      <c r="H1171" s="35">
        <f t="shared" si="602"/>
        <v>705.97530983463184</v>
      </c>
      <c r="I1171" s="35">
        <f t="shared" si="602"/>
        <v>604.8542728663208</v>
      </c>
      <c r="J1171" s="34">
        <f t="shared" si="603"/>
        <v>271.54158238845815</v>
      </c>
      <c r="K1171" s="35">
        <f t="shared" si="603"/>
        <v>228.4305798088574</v>
      </c>
      <c r="L1171" s="35">
        <f t="shared" si="603"/>
        <v>235.4215130502275</v>
      </c>
      <c r="M1171" s="35">
        <f t="shared" si="603"/>
        <v>266.01940125434805</v>
      </c>
      <c r="N1171" s="35">
        <f t="shared" si="603"/>
        <v>298.51594139530641</v>
      </c>
      <c r="O1171" s="35">
        <f t="shared" si="603"/>
        <v>314.5450101157403</v>
      </c>
      <c r="P1171" s="499">
        <f t="shared" si="603"/>
        <v>309.25866662715748</v>
      </c>
    </row>
    <row r="1172" spans="2:17" x14ac:dyDescent="0.3">
      <c r="B1172" s="31" t="s">
        <v>332</v>
      </c>
      <c r="C1172" s="34">
        <f t="shared" si="602"/>
        <v>2168.4769978879453</v>
      </c>
      <c r="D1172" s="35">
        <f t="shared" si="602"/>
        <v>2458.0583036003286</v>
      </c>
      <c r="E1172" s="35">
        <f t="shared" si="602"/>
        <v>2763.4474616041357</v>
      </c>
      <c r="F1172" s="35">
        <f t="shared" si="602"/>
        <v>2654.1090386352912</v>
      </c>
      <c r="G1172" s="35">
        <f t="shared" si="602"/>
        <v>2672.1925570689118</v>
      </c>
      <c r="H1172" s="35">
        <f t="shared" si="602"/>
        <v>3239.9814888077099</v>
      </c>
      <c r="I1172" s="35">
        <f t="shared" si="602"/>
        <v>2367.1818300213467</v>
      </c>
      <c r="J1172" s="34">
        <f t="shared" si="603"/>
        <v>1087.2897531952476</v>
      </c>
      <c r="K1172" s="35">
        <f t="shared" si="603"/>
        <v>1301.5501006663551</v>
      </c>
      <c r="L1172" s="35">
        <f t="shared" si="603"/>
        <v>1436.8448434164052</v>
      </c>
      <c r="M1172" s="35">
        <f t="shared" si="603"/>
        <v>1239.0462226877537</v>
      </c>
      <c r="N1172" s="35">
        <f t="shared" si="603"/>
        <v>1243.9075447538542</v>
      </c>
      <c r="O1172" s="35">
        <f t="shared" si="603"/>
        <v>1437.0945731289758</v>
      </c>
      <c r="P1172" s="499">
        <f t="shared" si="603"/>
        <v>1158.125495405726</v>
      </c>
    </row>
    <row r="1173" spans="2:17" x14ac:dyDescent="0.3">
      <c r="B1173" s="31" t="s">
        <v>477</v>
      </c>
      <c r="C1173" s="34" t="str">
        <f>IF(ISNUMBER(C813/J13*1000),C813/J13*1000,"nav")</f>
        <v>nav</v>
      </c>
      <c r="D1173" s="35">
        <f>IF(ISNUMBER(D813/K13*1000),D813/(K13+K14)*1000,"nav")</f>
        <v>4719.5258168360242</v>
      </c>
      <c r="E1173" s="35">
        <f t="shared" ref="E1173:I1173" si="604">IF(ISNUMBER(E813/L13*1000),E813/(L13+L14)*1000,"nav")</f>
        <v>5164.8454201588665</v>
      </c>
      <c r="F1173" s="35">
        <f t="shared" si="604"/>
        <v>5759.219297344217</v>
      </c>
      <c r="G1173" s="35">
        <f t="shared" si="604"/>
        <v>6351.5154796437391</v>
      </c>
      <c r="H1173" s="35">
        <f t="shared" si="604"/>
        <v>6212.3587695731012</v>
      </c>
      <c r="I1173" s="35">
        <f t="shared" si="604"/>
        <v>5408.8403373305337</v>
      </c>
      <c r="J1173" s="34">
        <f>IF(ISNUMBER(J813/J13*1000),J813/J13*1000,"nav")</f>
        <v>0</v>
      </c>
      <c r="K1173" s="35">
        <f>IF(ISNUMBER(K813/K13*1000),K813/(K13+K14)*1000,"nav")</f>
        <v>3363.6629078267192</v>
      </c>
      <c r="L1173" s="35">
        <f t="shared" ref="L1173:P1173" si="605">IF(ISNUMBER(L813/L13*1000),L813/(L13+L14)*1000,"nav")</f>
        <v>3687.070050528378</v>
      </c>
      <c r="M1173" s="35">
        <f t="shared" si="605"/>
        <v>4124.969123502924</v>
      </c>
      <c r="N1173" s="35">
        <f t="shared" si="605"/>
        <v>4485.4798279313982</v>
      </c>
      <c r="O1173" s="35">
        <f t="shared" si="605"/>
        <v>4356.3317156175208</v>
      </c>
      <c r="P1173" s="35">
        <f t="shared" si="605"/>
        <v>4429.0645126854788</v>
      </c>
      <c r="Q1173" s="629"/>
    </row>
    <row r="1174" spans="2:17" s="301" customFormat="1" x14ac:dyDescent="0.3">
      <c r="B1174" s="31" t="s">
        <v>727</v>
      </c>
      <c r="C1174" s="34">
        <f t="shared" ref="C1174:C1182" si="606">IF(ISNUMBER(C814/J15*1000),C814/J15*1000,"nav")</f>
        <v>0</v>
      </c>
      <c r="D1174" s="35">
        <f t="shared" ref="D1174:D1182" si="607">IF(ISNUMBER(D814/K15*1000),D814/K15*1000,"nav")</f>
        <v>656.49331802860218</v>
      </c>
      <c r="E1174" s="35">
        <f t="shared" ref="E1174:E1182" si="608">IF(ISNUMBER(E814/L15*1000),E814/L15*1000,"nav")</f>
        <v>639.91251833564968</v>
      </c>
      <c r="F1174" s="35">
        <f t="shared" ref="F1174:F1182" si="609">IF(ISNUMBER(F814/M15*1000),F814/M15*1000,"nav")</f>
        <v>711.4520561952246</v>
      </c>
      <c r="G1174" s="35">
        <f t="shared" ref="G1174:G1182" si="610">IF(ISNUMBER(G814/N15*1000),G814/N15*1000,"nav")</f>
        <v>820.26720919363402</v>
      </c>
      <c r="H1174" s="35">
        <f t="shared" ref="H1174:H1182" si="611">IF(ISNUMBER(H814/O15*1000),H814/O15*1000,"nav")</f>
        <v>917.15037318133159</v>
      </c>
      <c r="I1174" s="35">
        <f t="shared" ref="I1174:I1182" si="612">IF(ISNUMBER(I814/P15*1000),I814/P15*1000,"nav")</f>
        <v>773.48024088035993</v>
      </c>
      <c r="J1174" s="34">
        <f t="shared" ref="J1174:L1182" si="613">IF(ISNUMBER(J814/J15*1000),J814/J15*1000,"nav")</f>
        <v>0</v>
      </c>
      <c r="K1174" s="35">
        <f t="shared" si="613"/>
        <v>59.925535375853478</v>
      </c>
      <c r="L1174" s="35">
        <f t="shared" si="613"/>
        <v>70.252387586342081</v>
      </c>
      <c r="M1174" s="35">
        <f t="shared" ref="M1174:P1182" si="614">IF(ISNUMBER(M814/M15*1000),M814/M15*1000,"nav")</f>
        <v>82.529353067599729</v>
      </c>
      <c r="N1174" s="35">
        <f t="shared" si="614"/>
        <v>95.096160718964157</v>
      </c>
      <c r="O1174" s="35">
        <f t="shared" si="614"/>
        <v>108.06900657957448</v>
      </c>
      <c r="P1174" s="35">
        <f t="shared" si="614"/>
        <v>113.65326104015695</v>
      </c>
      <c r="Q1174" s="629"/>
    </row>
    <row r="1175" spans="2:17" x14ac:dyDescent="0.3">
      <c r="B1175" s="31" t="s">
        <v>333</v>
      </c>
      <c r="C1175" s="34" t="str">
        <f t="shared" si="606"/>
        <v>nav</v>
      </c>
      <c r="D1175" s="35">
        <f t="shared" si="607"/>
        <v>296.18839019978111</v>
      </c>
      <c r="E1175" s="35">
        <f t="shared" si="608"/>
        <v>392.42695497189703</v>
      </c>
      <c r="F1175" s="35">
        <f t="shared" si="609"/>
        <v>442.32754766195598</v>
      </c>
      <c r="G1175" s="35">
        <f t="shared" si="610"/>
        <v>472.55917694658763</v>
      </c>
      <c r="H1175" s="35">
        <f t="shared" si="611"/>
        <v>542.12712923937659</v>
      </c>
      <c r="I1175" s="35">
        <f t="shared" si="612"/>
        <v>507.93521685348719</v>
      </c>
      <c r="J1175" s="34" t="str">
        <f t="shared" si="613"/>
        <v>nav</v>
      </c>
      <c r="K1175" s="35">
        <f t="shared" si="613"/>
        <v>82504.499671799917</v>
      </c>
      <c r="L1175" s="35">
        <f t="shared" si="613"/>
        <v>108045.97810986348</v>
      </c>
      <c r="M1175" s="35">
        <f t="shared" si="614"/>
        <v>115862.25612900993</v>
      </c>
      <c r="N1175" s="35">
        <f t="shared" si="614"/>
        <v>126610.18260894941</v>
      </c>
      <c r="O1175" s="35">
        <f t="shared" si="614"/>
        <v>146045.25432894862</v>
      </c>
      <c r="P1175" s="499">
        <f t="shared" si="614"/>
        <v>165499.58677857224</v>
      </c>
    </row>
    <row r="1176" spans="2:17" x14ac:dyDescent="0.3">
      <c r="B1176" s="31" t="s">
        <v>334</v>
      </c>
      <c r="C1176" s="34">
        <f t="shared" si="606"/>
        <v>0.26830385666933448</v>
      </c>
      <c r="D1176" s="35">
        <f t="shared" si="607"/>
        <v>0.31011872145744374</v>
      </c>
      <c r="E1176" s="35">
        <f t="shared" si="608"/>
        <v>0.36325833526321943</v>
      </c>
      <c r="F1176" s="35">
        <f t="shared" si="609"/>
        <v>0.46594116789541135</v>
      </c>
      <c r="G1176" s="35">
        <f t="shared" si="610"/>
        <v>0.52797853062430367</v>
      </c>
      <c r="H1176" s="35">
        <f t="shared" si="611"/>
        <v>0.58689422923106349</v>
      </c>
      <c r="I1176" s="35">
        <f t="shared" si="612"/>
        <v>0.49200974263084457</v>
      </c>
      <c r="J1176" s="34" t="str">
        <f t="shared" si="613"/>
        <v>nav</v>
      </c>
      <c r="K1176" s="35" t="str">
        <f t="shared" si="613"/>
        <v>nav</v>
      </c>
      <c r="L1176" s="35" t="str">
        <f t="shared" si="613"/>
        <v>nav</v>
      </c>
      <c r="M1176" s="35" t="str">
        <f t="shared" si="614"/>
        <v>nav</v>
      </c>
      <c r="N1176" s="35">
        <f t="shared" si="614"/>
        <v>0.52173617199372502</v>
      </c>
      <c r="O1176" s="35">
        <f t="shared" si="614"/>
        <v>0.57909047250690959</v>
      </c>
      <c r="P1176" s="499">
        <f t="shared" si="614"/>
        <v>0.48633014758521348</v>
      </c>
    </row>
    <row r="1177" spans="2:17" x14ac:dyDescent="0.3">
      <c r="B1177" s="31" t="s">
        <v>335</v>
      </c>
      <c r="C1177" s="34" t="str">
        <f t="shared" si="606"/>
        <v>nav</v>
      </c>
      <c r="D1177" s="35" t="str">
        <f t="shared" si="607"/>
        <v>nav</v>
      </c>
      <c r="E1177" s="35" t="str">
        <f t="shared" si="608"/>
        <v>nav</v>
      </c>
      <c r="F1177" s="35" t="str">
        <f t="shared" si="609"/>
        <v>nav</v>
      </c>
      <c r="G1177" s="35" t="str">
        <f t="shared" si="610"/>
        <v>nav</v>
      </c>
      <c r="H1177" s="35" t="str">
        <f t="shared" si="611"/>
        <v>nav</v>
      </c>
      <c r="I1177" s="35" t="str">
        <f t="shared" si="612"/>
        <v>nav</v>
      </c>
      <c r="J1177" s="34" t="str">
        <f t="shared" si="613"/>
        <v>nav</v>
      </c>
      <c r="K1177" s="35" t="str">
        <f t="shared" si="613"/>
        <v>nav</v>
      </c>
      <c r="L1177" s="35" t="str">
        <f t="shared" si="613"/>
        <v>nav</v>
      </c>
      <c r="M1177" s="35" t="str">
        <f t="shared" si="614"/>
        <v>nav</v>
      </c>
      <c r="N1177" s="35" t="str">
        <f t="shared" si="614"/>
        <v>nav</v>
      </c>
      <c r="O1177" s="35" t="str">
        <f t="shared" si="614"/>
        <v>nav</v>
      </c>
      <c r="P1177" s="499" t="str">
        <f t="shared" si="614"/>
        <v>nav</v>
      </c>
    </row>
    <row r="1178" spans="2:17" x14ac:dyDescent="0.3">
      <c r="B1178" s="31" t="s">
        <v>336</v>
      </c>
      <c r="C1178" s="34">
        <f t="shared" si="606"/>
        <v>2299.7180940194239</v>
      </c>
      <c r="D1178" s="35">
        <f t="shared" si="607"/>
        <v>2673.2362343669861</v>
      </c>
      <c r="E1178" s="35">
        <f t="shared" si="608"/>
        <v>3059.1625774519925</v>
      </c>
      <c r="F1178" s="35">
        <f t="shared" si="609"/>
        <v>3861.4177030876485</v>
      </c>
      <c r="G1178" s="35">
        <f t="shared" si="610"/>
        <v>4779.9094114434638</v>
      </c>
      <c r="H1178" s="35">
        <f t="shared" si="611"/>
        <v>5547.7257325353903</v>
      </c>
      <c r="I1178" s="35" t="str">
        <f t="shared" si="612"/>
        <v>nav</v>
      </c>
      <c r="J1178" s="34">
        <f t="shared" si="613"/>
        <v>1682.7264007219312</v>
      </c>
      <c r="K1178" s="35">
        <f t="shared" si="613"/>
        <v>2024.162576008644</v>
      </c>
      <c r="L1178" s="35">
        <f t="shared" si="613"/>
        <v>2312.2837090460885</v>
      </c>
      <c r="M1178" s="35">
        <f t="shared" si="614"/>
        <v>2855.0646987301725</v>
      </c>
      <c r="N1178" s="35">
        <f t="shared" si="614"/>
        <v>3434.2389346942518</v>
      </c>
      <c r="O1178" s="35">
        <f t="shared" si="614"/>
        <v>4060.0339359922318</v>
      </c>
      <c r="P1178" s="499" t="str">
        <f t="shared" si="614"/>
        <v>nav</v>
      </c>
    </row>
    <row r="1179" spans="2:17" x14ac:dyDescent="0.3">
      <c r="B1179" s="31" t="s">
        <v>337</v>
      </c>
      <c r="C1179" s="34">
        <f t="shared" si="606"/>
        <v>599.73964139601583</v>
      </c>
      <c r="D1179" s="35">
        <f t="shared" si="607"/>
        <v>683.96249474256979</v>
      </c>
      <c r="E1179" s="35">
        <f t="shared" si="608"/>
        <v>740.04699433699056</v>
      </c>
      <c r="F1179" s="35">
        <f t="shared" si="609"/>
        <v>823.72838968677581</v>
      </c>
      <c r="G1179" s="35">
        <f t="shared" si="610"/>
        <v>855.03644845657936</v>
      </c>
      <c r="H1179" s="35">
        <f t="shared" si="611"/>
        <v>904.13573136536115</v>
      </c>
      <c r="I1179" s="35">
        <f t="shared" si="612"/>
        <v>848.91214773535114</v>
      </c>
      <c r="J1179" s="34">
        <f t="shared" si="613"/>
        <v>104.2209824700126</v>
      </c>
      <c r="K1179" s="35">
        <f t="shared" si="613"/>
        <v>130.18329646766401</v>
      </c>
      <c r="L1179" s="35">
        <f t="shared" si="613"/>
        <v>136.96412284373744</v>
      </c>
      <c r="M1179" s="35">
        <f t="shared" si="614"/>
        <v>159.29642798742549</v>
      </c>
      <c r="N1179" s="35">
        <f t="shared" si="614"/>
        <v>187.30518812602236</v>
      </c>
      <c r="O1179" s="35">
        <f t="shared" si="614"/>
        <v>213.98566503931463</v>
      </c>
      <c r="P1179" s="499">
        <f t="shared" si="614"/>
        <v>223.2670988632043</v>
      </c>
    </row>
    <row r="1180" spans="2:17" x14ac:dyDescent="0.3">
      <c r="B1180" s="31" t="s">
        <v>338</v>
      </c>
      <c r="C1180" s="34" t="str">
        <f t="shared" si="606"/>
        <v>nav</v>
      </c>
      <c r="D1180" s="35">
        <f t="shared" si="607"/>
        <v>221.9868187307348</v>
      </c>
      <c r="E1180" s="35">
        <f t="shared" si="608"/>
        <v>233.79838850102647</v>
      </c>
      <c r="F1180" s="35">
        <f t="shared" si="609"/>
        <v>273.79141081715017</v>
      </c>
      <c r="G1180" s="35">
        <f t="shared" si="610"/>
        <v>307.25669584927692</v>
      </c>
      <c r="H1180" s="35">
        <f t="shared" si="611"/>
        <v>314.81504667497751</v>
      </c>
      <c r="I1180" s="35">
        <f t="shared" si="612"/>
        <v>304.73041884975322</v>
      </c>
      <c r="J1180" s="34" t="str">
        <f t="shared" si="613"/>
        <v>nav</v>
      </c>
      <c r="K1180" s="35">
        <f t="shared" si="613"/>
        <v>73.858877555741529</v>
      </c>
      <c r="L1180" s="35">
        <f t="shared" si="613"/>
        <v>86.665689530200751</v>
      </c>
      <c r="M1180" s="35">
        <f t="shared" si="614"/>
        <v>108.90659789615216</v>
      </c>
      <c r="N1180" s="35">
        <f t="shared" si="614"/>
        <v>126.86446480444846</v>
      </c>
      <c r="O1180" s="35">
        <f t="shared" si="614"/>
        <v>135.79399949328905</v>
      </c>
      <c r="P1180" s="499">
        <f t="shared" si="614"/>
        <v>161.66390832089436</v>
      </c>
    </row>
    <row r="1181" spans="2:17" x14ac:dyDescent="0.3">
      <c r="B1181" s="31" t="s">
        <v>339</v>
      </c>
      <c r="C1181" s="34">
        <f t="shared" si="606"/>
        <v>526.21459791778898</v>
      </c>
      <c r="D1181" s="35">
        <f t="shared" si="607"/>
        <v>546.32234987504671</v>
      </c>
      <c r="E1181" s="35">
        <f t="shared" si="608"/>
        <v>591.68213708466101</v>
      </c>
      <c r="F1181" s="35">
        <f t="shared" si="609"/>
        <v>631.6163962780372</v>
      </c>
      <c r="G1181" s="35">
        <f t="shared" si="610"/>
        <v>725.96082057531464</v>
      </c>
      <c r="H1181" s="35">
        <f t="shared" si="611"/>
        <v>812.78702453020196</v>
      </c>
      <c r="I1181" s="35">
        <f t="shared" si="612"/>
        <v>610.36754660645158</v>
      </c>
      <c r="J1181" s="34">
        <f t="shared" si="613"/>
        <v>138.00505487657099</v>
      </c>
      <c r="K1181" s="35">
        <f t="shared" si="613"/>
        <v>144.64568828917831</v>
      </c>
      <c r="L1181" s="35">
        <f t="shared" si="613"/>
        <v>157.10646006450563</v>
      </c>
      <c r="M1181" s="35">
        <f t="shared" si="614"/>
        <v>173.59406570750559</v>
      </c>
      <c r="N1181" s="35">
        <f t="shared" si="614"/>
        <v>208.7718282415596</v>
      </c>
      <c r="O1181" s="35">
        <f t="shared" si="614"/>
        <v>241.3156493624503</v>
      </c>
      <c r="P1181" s="499">
        <f t="shared" si="614"/>
        <v>251.46854941447211</v>
      </c>
    </row>
    <row r="1182" spans="2:17" x14ac:dyDescent="0.3">
      <c r="B1182" s="33" t="s">
        <v>340</v>
      </c>
      <c r="C1182" s="36">
        <f t="shared" si="606"/>
        <v>2101.4997376089173</v>
      </c>
      <c r="D1182" s="37">
        <f t="shared" si="607"/>
        <v>2352.8102338502117</v>
      </c>
      <c r="E1182" s="37">
        <f t="shared" si="608"/>
        <v>2426.3471235667366</v>
      </c>
      <c r="F1182" s="37">
        <f t="shared" si="609"/>
        <v>2416.1288257487304</v>
      </c>
      <c r="G1182" s="37">
        <f t="shared" si="610"/>
        <v>2415.6228750868795</v>
      </c>
      <c r="H1182" s="37">
        <f t="shared" si="611"/>
        <v>2560.9704728324873</v>
      </c>
      <c r="I1182" s="37">
        <f t="shared" si="612"/>
        <v>2545.9013334796687</v>
      </c>
      <c r="J1182" s="36">
        <f t="shared" si="613"/>
        <v>1150.4207126472268</v>
      </c>
      <c r="K1182" s="37">
        <f t="shared" si="613"/>
        <v>1270.4121881466019</v>
      </c>
      <c r="L1182" s="37">
        <f t="shared" si="613"/>
        <v>1303.4581715193906</v>
      </c>
      <c r="M1182" s="37">
        <f t="shared" si="614"/>
        <v>1287.5380147708454</v>
      </c>
      <c r="N1182" s="37">
        <f t="shared" si="614"/>
        <v>1321.52330669514</v>
      </c>
      <c r="O1182" s="37">
        <f t="shared" si="614"/>
        <v>1393.919987214568</v>
      </c>
      <c r="P1182" s="500">
        <f t="shared" si="614"/>
        <v>1425.3613565274654</v>
      </c>
    </row>
    <row r="1183" spans="2:17" x14ac:dyDescent="0.3">
      <c r="B1183" s="3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</row>
    <row r="1184" spans="2:17" x14ac:dyDescent="0.3">
      <c r="B1184" s="722" t="s">
        <v>386</v>
      </c>
      <c r="C1184" s="722"/>
      <c r="D1184" s="722"/>
      <c r="E1184" s="722"/>
      <c r="F1184" s="722"/>
      <c r="G1184" s="722"/>
      <c r="H1184" s="722"/>
      <c r="I1184" s="722"/>
      <c r="J1184" s="722"/>
      <c r="K1184" s="722"/>
      <c r="L1184" s="722"/>
      <c r="M1184" s="722"/>
      <c r="N1184" s="722"/>
      <c r="O1184" s="722"/>
      <c r="P1184" s="722"/>
    </row>
    <row r="1185" spans="2:17" x14ac:dyDescent="0.3">
      <c r="B1185" s="12"/>
      <c r="C1185" s="13"/>
      <c r="D1185" s="13"/>
      <c r="E1185" s="13"/>
      <c r="F1185" s="13"/>
      <c r="G1185" s="13"/>
      <c r="H1185" s="13"/>
      <c r="I1185" s="13"/>
      <c r="J1185" s="14"/>
      <c r="K1185" s="14"/>
      <c r="L1185" s="14"/>
      <c r="M1185" s="14"/>
      <c r="N1185" s="14"/>
      <c r="O1185" s="14"/>
      <c r="P1185" s="14"/>
    </row>
    <row r="1186" spans="2:17" x14ac:dyDescent="0.3">
      <c r="B1186" s="7"/>
      <c r="C1186" s="720" t="s">
        <v>354</v>
      </c>
      <c r="D1186" s="721"/>
      <c r="E1186" s="721"/>
      <c r="F1186" s="721"/>
      <c r="G1186" s="721"/>
      <c r="H1186" s="721"/>
      <c r="I1186" s="721"/>
      <c r="J1186" s="720" t="s">
        <v>355</v>
      </c>
      <c r="K1186" s="721"/>
      <c r="L1186" s="721"/>
      <c r="M1186" s="721"/>
      <c r="N1186" s="721"/>
      <c r="O1186" s="721"/>
      <c r="P1186" s="721"/>
    </row>
    <row r="1187" spans="2:17" x14ac:dyDescent="0.3">
      <c r="B1187" s="3"/>
      <c r="C1187" s="432">
        <v>2014</v>
      </c>
      <c r="D1187" s="433">
        <v>2015</v>
      </c>
      <c r="E1187" s="433">
        <v>2016</v>
      </c>
      <c r="F1187" s="433">
        <v>2017</v>
      </c>
      <c r="G1187" s="433">
        <v>2018</v>
      </c>
      <c r="H1187" s="433">
        <v>2019</v>
      </c>
      <c r="I1187" s="433">
        <v>2020</v>
      </c>
      <c r="J1187" s="384">
        <v>2014</v>
      </c>
      <c r="K1187" s="385">
        <v>2015</v>
      </c>
      <c r="L1187" s="385">
        <v>2016</v>
      </c>
      <c r="M1187" s="385">
        <v>2017</v>
      </c>
      <c r="N1187" s="385">
        <v>2018</v>
      </c>
      <c r="O1187" s="385">
        <v>2019</v>
      </c>
      <c r="P1187" s="385">
        <v>2020</v>
      </c>
    </row>
    <row r="1188" spans="2:17" x14ac:dyDescent="0.3">
      <c r="B1188" s="32" t="s">
        <v>327</v>
      </c>
      <c r="C1188" s="42" t="s">
        <v>10</v>
      </c>
      <c r="D1188" s="43" t="s">
        <v>10</v>
      </c>
      <c r="E1188" s="43" t="s">
        <v>10</v>
      </c>
      <c r="F1188" s="43" t="s">
        <v>10</v>
      </c>
      <c r="G1188" s="43" t="s">
        <v>10</v>
      </c>
      <c r="H1188" s="43" t="s">
        <v>10</v>
      </c>
      <c r="I1188" s="43" t="s">
        <v>10</v>
      </c>
      <c r="J1188" s="42">
        <f t="shared" ref="J1188:P1194" si="615">IF(ISNUMBER(J828/J6*1000),J828/J6*1000,"nav")</f>
        <v>941.63656138337797</v>
      </c>
      <c r="K1188" s="43">
        <f t="shared" si="615"/>
        <v>867.34262335192091</v>
      </c>
      <c r="L1188" s="43">
        <f t="shared" si="615"/>
        <v>1054.2440290012955</v>
      </c>
      <c r="M1188" s="43">
        <f t="shared" si="615"/>
        <v>1145.5886605342403</v>
      </c>
      <c r="N1188" s="43">
        <f t="shared" si="615"/>
        <v>762.72787159044685</v>
      </c>
      <c r="O1188" s="43">
        <f t="shared" si="615"/>
        <v>751.75254265843523</v>
      </c>
      <c r="P1188" s="498">
        <f t="shared" si="615"/>
        <v>641.17565935353821</v>
      </c>
    </row>
    <row r="1189" spans="2:17" s="301" customFormat="1" x14ac:dyDescent="0.3">
      <c r="B1189" s="31" t="s">
        <v>640</v>
      </c>
      <c r="C1189" s="34" t="s">
        <v>10</v>
      </c>
      <c r="D1189" s="35" t="s">
        <v>10</v>
      </c>
      <c r="E1189" s="35" t="s">
        <v>10</v>
      </c>
      <c r="F1189" s="35" t="s">
        <v>10</v>
      </c>
      <c r="G1189" s="35" t="s">
        <v>10</v>
      </c>
      <c r="H1189" s="35" t="s">
        <v>10</v>
      </c>
      <c r="I1189" s="35" t="s">
        <v>10</v>
      </c>
      <c r="J1189" s="34">
        <f t="shared" si="615"/>
        <v>1186.8003935286399</v>
      </c>
      <c r="K1189" s="35">
        <f t="shared" si="615"/>
        <v>1582.2355073443882</v>
      </c>
      <c r="L1189" s="35">
        <f t="shared" si="615"/>
        <v>1648.1284138374208</v>
      </c>
      <c r="M1189" s="35">
        <f t="shared" si="615"/>
        <v>2098.2218571125713</v>
      </c>
      <c r="N1189" s="35">
        <f t="shared" si="615"/>
        <v>2162.9838455890063</v>
      </c>
      <c r="O1189" s="35">
        <f t="shared" si="615"/>
        <v>2305.3070016089691</v>
      </c>
      <c r="P1189" s="499">
        <f t="shared" si="615"/>
        <v>1577.196271282196</v>
      </c>
    </row>
    <row r="1190" spans="2:17" x14ac:dyDescent="0.3">
      <c r="B1190" s="31" t="s">
        <v>328</v>
      </c>
      <c r="C1190" s="34" t="s">
        <v>12</v>
      </c>
      <c r="D1190" s="35" t="s">
        <v>12</v>
      </c>
      <c r="E1190" s="35" t="s">
        <v>12</v>
      </c>
      <c r="F1190" s="35" t="s">
        <v>12</v>
      </c>
      <c r="G1190" s="35" t="s">
        <v>12</v>
      </c>
      <c r="H1190" s="35" t="s">
        <v>12</v>
      </c>
      <c r="I1190" s="35" t="s">
        <v>12</v>
      </c>
      <c r="J1190" s="34">
        <f t="shared" si="615"/>
        <v>30.358804211876102</v>
      </c>
      <c r="K1190" s="35">
        <f t="shared" si="615"/>
        <v>31.283258063081124</v>
      </c>
      <c r="L1190" s="35">
        <f t="shared" si="615"/>
        <v>31.65769305998127</v>
      </c>
      <c r="M1190" s="35">
        <f t="shared" si="615"/>
        <v>34.419586599682511</v>
      </c>
      <c r="N1190" s="35">
        <f t="shared" si="615"/>
        <v>40.464448977625111</v>
      </c>
      <c r="O1190" s="35">
        <f t="shared" si="615"/>
        <v>51.027025487906592</v>
      </c>
      <c r="P1190" s="499">
        <f t="shared" si="615"/>
        <v>35.750959165661953</v>
      </c>
    </row>
    <row r="1191" spans="2:17" x14ac:dyDescent="0.3">
      <c r="B1191" s="31" t="s">
        <v>329</v>
      </c>
      <c r="C1191" s="34" t="s">
        <v>10</v>
      </c>
      <c r="D1191" s="35" t="s">
        <v>10</v>
      </c>
      <c r="E1191" s="35" t="s">
        <v>10</v>
      </c>
      <c r="F1191" s="35" t="s">
        <v>10</v>
      </c>
      <c r="G1191" s="35" t="s">
        <v>10</v>
      </c>
      <c r="H1191" s="35" t="s">
        <v>10</v>
      </c>
      <c r="I1191" s="35" t="s">
        <v>10</v>
      </c>
      <c r="J1191" s="34">
        <f t="shared" si="615"/>
        <v>1306.567486778524</v>
      </c>
      <c r="K1191" s="35">
        <f t="shared" si="615"/>
        <v>1295.2780238782336</v>
      </c>
      <c r="L1191" s="35">
        <f t="shared" si="615"/>
        <v>1284.6654569444258</v>
      </c>
      <c r="M1191" s="35">
        <f t="shared" si="615"/>
        <v>1274.4271688796239</v>
      </c>
      <c r="N1191" s="35">
        <f t="shared" si="615"/>
        <v>1264.0960550282709</v>
      </c>
      <c r="O1191" s="35">
        <f t="shared" si="615"/>
        <v>1254.1574412855466</v>
      </c>
      <c r="P1191" s="499">
        <f t="shared" si="615"/>
        <v>1244.6304422528292</v>
      </c>
    </row>
    <row r="1192" spans="2:17" x14ac:dyDescent="0.3">
      <c r="B1192" s="31" t="s">
        <v>330</v>
      </c>
      <c r="C1192" s="34" t="s">
        <v>12</v>
      </c>
      <c r="D1192" s="35" t="s">
        <v>12</v>
      </c>
      <c r="E1192" s="35" t="s">
        <v>12</v>
      </c>
      <c r="F1192" s="35" t="s">
        <v>12</v>
      </c>
      <c r="G1192" s="35" t="s">
        <v>12</v>
      </c>
      <c r="H1192" s="35" t="s">
        <v>12</v>
      </c>
      <c r="I1192" s="35" t="s">
        <v>12</v>
      </c>
      <c r="J1192" s="34">
        <f t="shared" si="615"/>
        <v>951.63760768514692</v>
      </c>
      <c r="K1192" s="35">
        <f t="shared" si="615"/>
        <v>1020.3866592381092</v>
      </c>
      <c r="L1192" s="35">
        <f t="shared" si="615"/>
        <v>1144.834156191517</v>
      </c>
      <c r="M1192" s="35">
        <f t="shared" si="615"/>
        <v>1337.6558869629619</v>
      </c>
      <c r="N1192" s="35">
        <f t="shared" si="615"/>
        <v>1551.6783483785978</v>
      </c>
      <c r="O1192" s="35">
        <f t="shared" si="615"/>
        <v>1496.1128395276473</v>
      </c>
      <c r="P1192" s="499">
        <f t="shared" si="615"/>
        <v>1565.6978965985829</v>
      </c>
    </row>
    <row r="1193" spans="2:17" x14ac:dyDescent="0.3">
      <c r="B1193" s="31" t="s">
        <v>331</v>
      </c>
      <c r="C1193" s="34" t="s">
        <v>12</v>
      </c>
      <c r="D1193" s="35" t="s">
        <v>12</v>
      </c>
      <c r="E1193" s="35" t="s">
        <v>12</v>
      </c>
      <c r="F1193" s="35" t="s">
        <v>12</v>
      </c>
      <c r="G1193" s="35" t="s">
        <v>12</v>
      </c>
      <c r="H1193" s="35" t="s">
        <v>12</v>
      </c>
      <c r="I1193" s="35" t="s">
        <v>12</v>
      </c>
      <c r="J1193" s="34">
        <f t="shared" si="615"/>
        <v>390.64837517927322</v>
      </c>
      <c r="K1193" s="35">
        <f t="shared" si="615"/>
        <v>313.57186677684814</v>
      </c>
      <c r="L1193" s="35">
        <f t="shared" si="615"/>
        <v>315.27384971745016</v>
      </c>
      <c r="M1193" s="35">
        <f t="shared" si="615"/>
        <v>349.81045100147236</v>
      </c>
      <c r="N1193" s="35">
        <f t="shared" si="615"/>
        <v>384.84947846349343</v>
      </c>
      <c r="O1193" s="35">
        <f t="shared" si="615"/>
        <v>391.43029971889155</v>
      </c>
      <c r="P1193" s="499">
        <f t="shared" si="615"/>
        <v>295.59560623916332</v>
      </c>
    </row>
    <row r="1194" spans="2:17" x14ac:dyDescent="0.3">
      <c r="B1194" s="31" t="s">
        <v>332</v>
      </c>
      <c r="C1194" s="34" t="s">
        <v>10</v>
      </c>
      <c r="D1194" s="35" t="s">
        <v>10</v>
      </c>
      <c r="E1194" s="35" t="s">
        <v>10</v>
      </c>
      <c r="F1194" s="35" t="s">
        <v>10</v>
      </c>
      <c r="G1194" s="35" t="s">
        <v>10</v>
      </c>
      <c r="H1194" s="35" t="s">
        <v>10</v>
      </c>
      <c r="I1194" s="35" t="s">
        <v>10</v>
      </c>
      <c r="J1194" s="34">
        <f t="shared" si="615"/>
        <v>1081.1860296160485</v>
      </c>
      <c r="K1194" s="35">
        <f t="shared" si="615"/>
        <v>1156.4939377998535</v>
      </c>
      <c r="L1194" s="35">
        <f t="shared" si="615"/>
        <v>1328.3685552501574</v>
      </c>
      <c r="M1194" s="35">
        <f t="shared" si="615"/>
        <v>1415.0628159475373</v>
      </c>
      <c r="N1194" s="35">
        <f t="shared" si="615"/>
        <v>1428.2850123150577</v>
      </c>
      <c r="O1194" s="35">
        <f t="shared" si="615"/>
        <v>1802.8869156787339</v>
      </c>
      <c r="P1194" s="499">
        <f t="shared" si="615"/>
        <v>1209.05633461562</v>
      </c>
    </row>
    <row r="1195" spans="2:17" x14ac:dyDescent="0.3">
      <c r="B1195" s="31" t="s">
        <v>477</v>
      </c>
      <c r="C1195" s="34" t="s">
        <v>12</v>
      </c>
      <c r="D1195" s="35" t="s">
        <v>12</v>
      </c>
      <c r="E1195" s="35" t="s">
        <v>12</v>
      </c>
      <c r="F1195" s="35" t="s">
        <v>12</v>
      </c>
      <c r="G1195" s="35" t="s">
        <v>12</v>
      </c>
      <c r="H1195" s="35" t="s">
        <v>12</v>
      </c>
      <c r="I1195" s="35" t="s">
        <v>12</v>
      </c>
      <c r="J1195" s="34" t="str">
        <f>IF(ISNUMBER(J835/J13*1000),J835/J13*1000,"nav")</f>
        <v>nav</v>
      </c>
      <c r="K1195" s="35">
        <f>IF(ISNUMBER(K835/K13*1000),K835/(K13+K14)*1000,"nav")</f>
        <v>1355.8629090093054</v>
      </c>
      <c r="L1195" s="35">
        <f t="shared" ref="L1195:P1195" si="616">IF(ISNUMBER(L835/L13*1000),L835/(L13+L14)*1000,"nav")</f>
        <v>1477.7725838559909</v>
      </c>
      <c r="M1195" s="35">
        <f t="shared" si="616"/>
        <v>1634.2473890388505</v>
      </c>
      <c r="N1195" s="35">
        <f t="shared" si="616"/>
        <v>1866.0356517123416</v>
      </c>
      <c r="O1195" s="35">
        <f t="shared" si="616"/>
        <v>1856.0242330142664</v>
      </c>
      <c r="P1195" s="35">
        <f t="shared" si="616"/>
        <v>979.77582464505565</v>
      </c>
      <c r="Q1195" s="34"/>
    </row>
    <row r="1196" spans="2:17" s="301" customFormat="1" x14ac:dyDescent="0.3">
      <c r="B1196" s="31" t="s">
        <v>727</v>
      </c>
      <c r="C1196" s="34" t="s">
        <v>10</v>
      </c>
      <c r="D1196" s="35" t="s">
        <v>10</v>
      </c>
      <c r="E1196" s="35" t="s">
        <v>10</v>
      </c>
      <c r="F1196" s="35" t="s">
        <v>10</v>
      </c>
      <c r="G1196" s="35" t="s">
        <v>10</v>
      </c>
      <c r="H1196" s="35" t="s">
        <v>10</v>
      </c>
      <c r="I1196" s="35" t="s">
        <v>10</v>
      </c>
      <c r="J1196" s="34">
        <f t="shared" ref="J1196:L1204" si="617">IF(ISNUMBER(J836/J15*1000),J836/J15*1000,"nav")</f>
        <v>0</v>
      </c>
      <c r="K1196" s="35">
        <f t="shared" si="617"/>
        <v>596.56778265274875</v>
      </c>
      <c r="L1196" s="35">
        <f t="shared" si="617"/>
        <v>569.66013074930754</v>
      </c>
      <c r="M1196" s="35">
        <f t="shared" ref="M1196:P1204" si="618">IF(ISNUMBER(M836/M15*1000),M836/M15*1000,"nav")</f>
        <v>628.92270312762503</v>
      </c>
      <c r="N1196" s="35">
        <f t="shared" si="618"/>
        <v>725.17104847466999</v>
      </c>
      <c r="O1196" s="35">
        <f t="shared" si="618"/>
        <v>809.08136660175717</v>
      </c>
      <c r="P1196" s="35">
        <f t="shared" si="618"/>
        <v>659.82697984020308</v>
      </c>
      <c r="Q1196" s="629"/>
    </row>
    <row r="1197" spans="2:17" x14ac:dyDescent="0.3">
      <c r="B1197" s="31" t="s">
        <v>333</v>
      </c>
      <c r="C1197" s="34" t="s">
        <v>10</v>
      </c>
      <c r="D1197" s="35" t="s">
        <v>10</v>
      </c>
      <c r="E1197" s="35" t="s">
        <v>10</v>
      </c>
      <c r="F1197" s="35" t="s">
        <v>10</v>
      </c>
      <c r="G1197" s="35" t="s">
        <v>10</v>
      </c>
      <c r="H1197" s="35" t="s">
        <v>10</v>
      </c>
      <c r="I1197" s="35" t="s">
        <v>10</v>
      </c>
      <c r="J1197" s="34" t="str">
        <f t="shared" si="617"/>
        <v>nav</v>
      </c>
      <c r="K1197" s="35">
        <f t="shared" si="617"/>
        <v>213.68389052798119</v>
      </c>
      <c r="L1197" s="35">
        <f t="shared" si="617"/>
        <v>284.38097686203361</v>
      </c>
      <c r="M1197" s="35">
        <f t="shared" si="618"/>
        <v>326.46529153294608</v>
      </c>
      <c r="N1197" s="35">
        <f t="shared" si="618"/>
        <v>345.94899433763823</v>
      </c>
      <c r="O1197" s="35">
        <f t="shared" si="618"/>
        <v>396.08187491042804</v>
      </c>
      <c r="P1197" s="499">
        <f t="shared" si="618"/>
        <v>342.43563007491491</v>
      </c>
    </row>
    <row r="1198" spans="2:17" x14ac:dyDescent="0.3">
      <c r="B1198" s="31" t="s">
        <v>334</v>
      </c>
      <c r="C1198" s="34" t="s">
        <v>10</v>
      </c>
      <c r="D1198" s="35" t="s">
        <v>10</v>
      </c>
      <c r="E1198" s="35" t="s">
        <v>10</v>
      </c>
      <c r="F1198" s="35" t="s">
        <v>10</v>
      </c>
      <c r="G1198" s="35" t="s">
        <v>10</v>
      </c>
      <c r="H1198" s="35" t="s">
        <v>10</v>
      </c>
      <c r="I1198" s="35" t="s">
        <v>10</v>
      </c>
      <c r="J1198" s="34" t="str">
        <f t="shared" si="617"/>
        <v>nav</v>
      </c>
      <c r="K1198" s="35" t="str">
        <f t="shared" si="617"/>
        <v>nav</v>
      </c>
      <c r="L1198" s="35" t="str">
        <f t="shared" si="617"/>
        <v>nav</v>
      </c>
      <c r="M1198" s="35" t="str">
        <f t="shared" si="618"/>
        <v>nav</v>
      </c>
      <c r="N1198" s="35">
        <f t="shared" si="618"/>
        <v>6.2423586305785407E-3</v>
      </c>
      <c r="O1198" s="35">
        <f t="shared" si="618"/>
        <v>7.8037567241538291E-3</v>
      </c>
      <c r="P1198" s="499">
        <f t="shared" si="618"/>
        <v>5.6795950456312314E-3</v>
      </c>
    </row>
    <row r="1199" spans="2:17" x14ac:dyDescent="0.3">
      <c r="B1199" s="31" t="s">
        <v>335</v>
      </c>
      <c r="C1199" s="34" t="s">
        <v>10</v>
      </c>
      <c r="D1199" s="35" t="s">
        <v>10</v>
      </c>
      <c r="E1199" s="35" t="s">
        <v>10</v>
      </c>
      <c r="F1199" s="35" t="s">
        <v>10</v>
      </c>
      <c r="G1199" s="35" t="s">
        <v>10</v>
      </c>
      <c r="H1199" s="35" t="s">
        <v>10</v>
      </c>
      <c r="I1199" s="35" t="s">
        <v>10</v>
      </c>
      <c r="J1199" s="34" t="str">
        <f t="shared" si="617"/>
        <v>nav</v>
      </c>
      <c r="K1199" s="35" t="str">
        <f t="shared" si="617"/>
        <v>nav</v>
      </c>
      <c r="L1199" s="35" t="str">
        <f t="shared" si="617"/>
        <v>nav</v>
      </c>
      <c r="M1199" s="35" t="str">
        <f t="shared" si="618"/>
        <v>nav</v>
      </c>
      <c r="N1199" s="35" t="str">
        <f t="shared" si="618"/>
        <v>nav</v>
      </c>
      <c r="O1199" s="35" t="str">
        <f t="shared" si="618"/>
        <v>nav</v>
      </c>
      <c r="P1199" s="499" t="str">
        <f t="shared" si="618"/>
        <v>nav</v>
      </c>
    </row>
    <row r="1200" spans="2:17" x14ac:dyDescent="0.3">
      <c r="B1200" s="31" t="s">
        <v>336</v>
      </c>
      <c r="C1200" s="34" t="s">
        <v>12</v>
      </c>
      <c r="D1200" s="35" t="s">
        <v>12</v>
      </c>
      <c r="E1200" s="35" t="s">
        <v>12</v>
      </c>
      <c r="F1200" s="35" t="s">
        <v>12</v>
      </c>
      <c r="G1200" s="35" t="s">
        <v>12</v>
      </c>
      <c r="H1200" s="35" t="s">
        <v>12</v>
      </c>
      <c r="I1200" s="35" t="s">
        <v>12</v>
      </c>
      <c r="J1200" s="34">
        <f t="shared" si="617"/>
        <v>616.99169329749304</v>
      </c>
      <c r="K1200" s="35">
        <f t="shared" si="617"/>
        <v>649.07365835834219</v>
      </c>
      <c r="L1200" s="35">
        <f t="shared" si="617"/>
        <v>746.87886840590375</v>
      </c>
      <c r="M1200" s="35">
        <f t="shared" si="618"/>
        <v>1006.3530043574751</v>
      </c>
      <c r="N1200" s="35">
        <f t="shared" si="618"/>
        <v>1345.670476749212</v>
      </c>
      <c r="O1200" s="35">
        <f t="shared" si="618"/>
        <v>1487.6917965431587</v>
      </c>
      <c r="P1200" s="499" t="str">
        <f t="shared" si="618"/>
        <v>nav</v>
      </c>
    </row>
    <row r="1201" spans="2:16" x14ac:dyDescent="0.3">
      <c r="B1201" s="31" t="s">
        <v>337</v>
      </c>
      <c r="C1201" s="34" t="s">
        <v>12</v>
      </c>
      <c r="D1201" s="35" t="s">
        <v>12</v>
      </c>
      <c r="E1201" s="35" t="s">
        <v>12</v>
      </c>
      <c r="F1201" s="35" t="s">
        <v>12</v>
      </c>
      <c r="G1201" s="35" t="s">
        <v>12</v>
      </c>
      <c r="H1201" s="35" t="s">
        <v>12</v>
      </c>
      <c r="I1201" s="35" t="s">
        <v>12</v>
      </c>
      <c r="J1201" s="34">
        <f t="shared" si="617"/>
        <v>491.34730994607349</v>
      </c>
      <c r="K1201" s="35">
        <f t="shared" si="617"/>
        <v>552.34641660752243</v>
      </c>
      <c r="L1201" s="35">
        <f t="shared" si="617"/>
        <v>601.65449289094761</v>
      </c>
      <c r="M1201" s="35">
        <f t="shared" si="618"/>
        <v>663.6175374866724</v>
      </c>
      <c r="N1201" s="35">
        <f t="shared" si="618"/>
        <v>667.04747291220986</v>
      </c>
      <c r="O1201" s="35">
        <f t="shared" si="618"/>
        <v>689.55963375083979</v>
      </c>
      <c r="P1201" s="499">
        <f t="shared" si="618"/>
        <v>625.11632489121223</v>
      </c>
    </row>
    <row r="1202" spans="2:16" x14ac:dyDescent="0.3">
      <c r="B1202" s="31" t="s">
        <v>338</v>
      </c>
      <c r="C1202" s="34" t="s">
        <v>10</v>
      </c>
      <c r="D1202" s="35" t="s">
        <v>10</v>
      </c>
      <c r="E1202" s="35" t="s">
        <v>10</v>
      </c>
      <c r="F1202" s="35" t="s">
        <v>10</v>
      </c>
      <c r="G1202" s="35" t="s">
        <v>10</v>
      </c>
      <c r="H1202" s="35" t="s">
        <v>10</v>
      </c>
      <c r="I1202" s="35" t="s">
        <v>10</v>
      </c>
      <c r="J1202" s="34" t="str">
        <f t="shared" si="617"/>
        <v>nav</v>
      </c>
      <c r="K1202" s="35">
        <f t="shared" si="617"/>
        <v>148.12794117499331</v>
      </c>
      <c r="L1202" s="35">
        <f t="shared" si="617"/>
        <v>147.13269897082569</v>
      </c>
      <c r="M1202" s="35">
        <f t="shared" si="618"/>
        <v>164.88481292099797</v>
      </c>
      <c r="N1202" s="35">
        <f t="shared" si="618"/>
        <v>180.39223104482843</v>
      </c>
      <c r="O1202" s="35">
        <f t="shared" si="618"/>
        <v>179.0210471816884</v>
      </c>
      <c r="P1202" s="499">
        <f t="shared" si="618"/>
        <v>143.06651052885886</v>
      </c>
    </row>
    <row r="1203" spans="2:16" x14ac:dyDescent="0.3">
      <c r="B1203" s="31" t="s">
        <v>339</v>
      </c>
      <c r="C1203" s="34" t="s">
        <v>10</v>
      </c>
      <c r="D1203" s="35" t="s">
        <v>10</v>
      </c>
      <c r="E1203" s="35" t="s">
        <v>10</v>
      </c>
      <c r="F1203" s="35" t="s">
        <v>10</v>
      </c>
      <c r="G1203" s="35" t="s">
        <v>10</v>
      </c>
      <c r="H1203" s="35" t="s">
        <v>10</v>
      </c>
      <c r="I1203" s="35" t="s">
        <v>10</v>
      </c>
      <c r="J1203" s="34">
        <f t="shared" si="617"/>
        <v>388.20954304121801</v>
      </c>
      <c r="K1203" s="35">
        <f t="shared" si="617"/>
        <v>401.67666158586832</v>
      </c>
      <c r="L1203" s="35">
        <f t="shared" si="617"/>
        <v>434.57567702015535</v>
      </c>
      <c r="M1203" s="35">
        <f t="shared" si="618"/>
        <v>458.02233057053155</v>
      </c>
      <c r="N1203" s="35">
        <f t="shared" si="618"/>
        <v>517.1889923337551</v>
      </c>
      <c r="O1203" s="35">
        <f t="shared" si="618"/>
        <v>571.47137516775138</v>
      </c>
      <c r="P1203" s="499">
        <f t="shared" si="618"/>
        <v>358.89899719197945</v>
      </c>
    </row>
    <row r="1204" spans="2:16" x14ac:dyDescent="0.3">
      <c r="B1204" s="33" t="s">
        <v>340</v>
      </c>
      <c r="C1204" s="36" t="s">
        <v>12</v>
      </c>
      <c r="D1204" s="37" t="s">
        <v>12</v>
      </c>
      <c r="E1204" s="37" t="s">
        <v>12</v>
      </c>
      <c r="F1204" s="37" t="s">
        <v>12</v>
      </c>
      <c r="G1204" s="37" t="s">
        <v>12</v>
      </c>
      <c r="H1204" s="37" t="s">
        <v>12</v>
      </c>
      <c r="I1204" s="37" t="s">
        <v>12</v>
      </c>
      <c r="J1204" s="36">
        <f t="shared" si="617"/>
        <v>951.07902496169038</v>
      </c>
      <c r="K1204" s="37">
        <f t="shared" si="617"/>
        <v>1082.39804570361</v>
      </c>
      <c r="L1204" s="37">
        <f t="shared" si="617"/>
        <v>1122.8889520473458</v>
      </c>
      <c r="M1204" s="37">
        <f t="shared" si="618"/>
        <v>1128.5908109778848</v>
      </c>
      <c r="N1204" s="37">
        <f t="shared" si="618"/>
        <v>1094.0995683917397</v>
      </c>
      <c r="O1204" s="37">
        <f t="shared" si="618"/>
        <v>1167.0504856179191</v>
      </c>
      <c r="P1204" s="500">
        <f t="shared" si="618"/>
        <v>1120.5399769522032</v>
      </c>
    </row>
    <row r="1205" spans="2:16" x14ac:dyDescent="0.3">
      <c r="B1205" s="3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</row>
    <row r="1206" spans="2:16" x14ac:dyDescent="0.3">
      <c r="B1206" s="722" t="s">
        <v>387</v>
      </c>
      <c r="C1206" s="722"/>
      <c r="D1206" s="722"/>
      <c r="E1206" s="722"/>
      <c r="F1206" s="722"/>
      <c r="G1206" s="722"/>
      <c r="H1206" s="722"/>
      <c r="I1206" s="722"/>
      <c r="J1206" s="722"/>
      <c r="K1206" s="722"/>
      <c r="L1206" s="722"/>
      <c r="M1206" s="722"/>
      <c r="N1206" s="722"/>
      <c r="O1206" s="722"/>
      <c r="P1206" s="722"/>
    </row>
    <row r="1207" spans="2:16" x14ac:dyDescent="0.3">
      <c r="B1207" s="733" t="s">
        <v>388</v>
      </c>
      <c r="C1207" s="733"/>
      <c r="D1207" s="733"/>
      <c r="E1207" s="733"/>
      <c r="F1207" s="733"/>
      <c r="G1207" s="733"/>
      <c r="H1207" s="733"/>
      <c r="I1207" s="733"/>
      <c r="J1207" s="733"/>
      <c r="K1207" s="733"/>
      <c r="L1207" s="733"/>
      <c r="M1207" s="733"/>
      <c r="N1207" s="733"/>
      <c r="O1207" s="733"/>
      <c r="P1207" s="733"/>
    </row>
    <row r="1208" spans="2:16" x14ac:dyDescent="0.3">
      <c r="B1208" s="734" t="s">
        <v>389</v>
      </c>
      <c r="C1208" s="734"/>
      <c r="D1208" s="734"/>
      <c r="E1208" s="734"/>
      <c r="F1208" s="734"/>
      <c r="G1208" s="734"/>
      <c r="H1208" s="734"/>
      <c r="I1208" s="734"/>
      <c r="J1208" s="734"/>
      <c r="K1208" s="734"/>
      <c r="L1208" s="734"/>
      <c r="M1208" s="734"/>
      <c r="N1208" s="734"/>
      <c r="O1208" s="734"/>
      <c r="P1208" s="734"/>
    </row>
    <row r="1209" spans="2:16" x14ac:dyDescent="0.3">
      <c r="B1209" s="3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</row>
    <row r="1210" spans="2:16" x14ac:dyDescent="0.3">
      <c r="B1210" s="17">
        <v>100</v>
      </c>
      <c r="C1210" s="715" t="s">
        <v>22</v>
      </c>
      <c r="D1210" s="716"/>
      <c r="E1210" s="716"/>
      <c r="F1210" s="716"/>
      <c r="G1210" s="716"/>
      <c r="H1210" s="716"/>
      <c r="I1210" s="716"/>
      <c r="J1210" s="715" t="s">
        <v>23</v>
      </c>
      <c r="K1210" s="716"/>
      <c r="L1210" s="716"/>
      <c r="M1210" s="716"/>
      <c r="N1210" s="716"/>
      <c r="O1210" s="716"/>
      <c r="P1210" s="716"/>
    </row>
    <row r="1211" spans="2:16" x14ac:dyDescent="0.3">
      <c r="B1211" s="3"/>
      <c r="C1211" s="431">
        <v>2014</v>
      </c>
      <c r="D1211" s="416">
        <v>2015</v>
      </c>
      <c r="E1211" s="416">
        <v>2016</v>
      </c>
      <c r="F1211" s="416">
        <v>2017</v>
      </c>
      <c r="G1211" s="416">
        <v>2018</v>
      </c>
      <c r="H1211" s="416">
        <v>2019</v>
      </c>
      <c r="I1211" s="416">
        <v>2020</v>
      </c>
      <c r="J1211" s="384">
        <v>2014</v>
      </c>
      <c r="K1211" s="385">
        <v>2015</v>
      </c>
      <c r="L1211" s="385">
        <v>2016</v>
      </c>
      <c r="M1211" s="385">
        <v>2017</v>
      </c>
      <c r="N1211" s="385">
        <v>2018</v>
      </c>
      <c r="O1211" s="385">
        <v>2019</v>
      </c>
      <c r="P1211" s="385">
        <v>2020</v>
      </c>
    </row>
    <row r="1212" spans="2:16" x14ac:dyDescent="0.3">
      <c r="B1212" s="32" t="s">
        <v>327</v>
      </c>
      <c r="C1212" s="678">
        <f t="shared" ref="C1212:I1218" si="619">IF(ISNUMBER(C762/C6*100000),C762/C6*100000,"nav")</f>
        <v>163.3070481736072</v>
      </c>
      <c r="D1212" s="679">
        <f t="shared" si="619"/>
        <v>161.0791391595387</v>
      </c>
      <c r="E1212" s="679">
        <f t="shared" si="619"/>
        <v>171.72486899664071</v>
      </c>
      <c r="F1212" s="679">
        <f t="shared" si="619"/>
        <v>174.53690454033074</v>
      </c>
      <c r="G1212" s="679">
        <f t="shared" si="619"/>
        <v>177.39593936100394</v>
      </c>
      <c r="H1212" s="679">
        <f t="shared" si="619"/>
        <v>187.84506164828278</v>
      </c>
      <c r="I1212" s="679">
        <f t="shared" si="619"/>
        <v>213.49234136970927</v>
      </c>
      <c r="J1212" s="678">
        <f t="shared" ref="J1212:P1218" si="620">IF(ISNUMBER(J762/C6*100000),J762/C6*100000,"nav")</f>
        <v>1.263241376957325</v>
      </c>
      <c r="K1212" s="679">
        <f t="shared" si="620"/>
        <v>1.3577148730573523</v>
      </c>
      <c r="L1212" s="679">
        <f t="shared" si="620"/>
        <v>1.5021459884582533</v>
      </c>
      <c r="M1212" s="679">
        <f t="shared" si="620"/>
        <v>1.7823045833214644</v>
      </c>
      <c r="N1212" s="679">
        <f t="shared" si="620"/>
        <v>1.9483934186834384</v>
      </c>
      <c r="O1212" s="679">
        <f t="shared" si="620"/>
        <v>2.1308249708214229</v>
      </c>
      <c r="P1212" s="680">
        <f t="shared" si="620"/>
        <v>2.3385814935913478</v>
      </c>
    </row>
    <row r="1213" spans="2:16" s="301" customFormat="1" x14ac:dyDescent="0.3">
      <c r="B1213" s="31" t="s">
        <v>640</v>
      </c>
      <c r="C1213" s="681">
        <f t="shared" si="619"/>
        <v>57.533181540012244</v>
      </c>
      <c r="D1213" s="682">
        <f t="shared" si="619"/>
        <v>57.407905523106876</v>
      </c>
      <c r="E1213" s="682">
        <f t="shared" si="619"/>
        <v>72.19752363751283</v>
      </c>
      <c r="F1213" s="682">
        <f t="shared" si="619"/>
        <v>100.2004733105443</v>
      </c>
      <c r="G1213" s="682">
        <f t="shared" si="619"/>
        <v>111.9402314250439</v>
      </c>
      <c r="H1213" s="682">
        <f t="shared" si="619"/>
        <v>105.11367374052656</v>
      </c>
      <c r="I1213" s="682">
        <f t="shared" si="619"/>
        <v>131.85083017915719</v>
      </c>
      <c r="J1213" s="681">
        <f t="shared" si="620"/>
        <v>0.27792577126606427</v>
      </c>
      <c r="K1213" s="682">
        <f t="shared" si="620"/>
        <v>2.8687365508761142</v>
      </c>
      <c r="L1213" s="682">
        <f t="shared" si="620"/>
        <v>2.8557884493674841</v>
      </c>
      <c r="M1213" s="682">
        <f t="shared" si="620"/>
        <v>2.9792673800036407</v>
      </c>
      <c r="N1213" s="682">
        <f t="shared" si="620"/>
        <v>4.1438558637154976</v>
      </c>
      <c r="O1213" s="682">
        <f t="shared" si="620"/>
        <v>4.1814419614066081</v>
      </c>
      <c r="P1213" s="683">
        <f t="shared" si="620"/>
        <v>4.5516326015644717</v>
      </c>
    </row>
    <row r="1214" spans="2:16" x14ac:dyDescent="0.3">
      <c r="B1214" s="31" t="s">
        <v>328</v>
      </c>
      <c r="C1214" s="681" t="str">
        <f t="shared" si="619"/>
        <v>nav</v>
      </c>
      <c r="D1214" s="682" t="str">
        <f t="shared" si="619"/>
        <v>nav</v>
      </c>
      <c r="E1214" s="682" t="str">
        <f t="shared" si="619"/>
        <v>nav</v>
      </c>
      <c r="F1214" s="682" t="str">
        <f t="shared" si="619"/>
        <v>nav</v>
      </c>
      <c r="G1214" s="682" t="str">
        <f t="shared" si="619"/>
        <v>nav</v>
      </c>
      <c r="H1214" s="682" t="str">
        <f t="shared" si="619"/>
        <v>nav</v>
      </c>
      <c r="I1214" s="682" t="str">
        <f t="shared" si="619"/>
        <v>nav</v>
      </c>
      <c r="J1214" s="681" t="str">
        <f t="shared" si="620"/>
        <v>nav</v>
      </c>
      <c r="K1214" s="682" t="str">
        <f t="shared" si="620"/>
        <v>nav</v>
      </c>
      <c r="L1214" s="682" t="str">
        <f t="shared" si="620"/>
        <v>nav</v>
      </c>
      <c r="M1214" s="682" t="str">
        <f t="shared" si="620"/>
        <v>nav</v>
      </c>
      <c r="N1214" s="682" t="str">
        <f t="shared" si="620"/>
        <v>nav</v>
      </c>
      <c r="O1214" s="682" t="str">
        <f t="shared" si="620"/>
        <v>nav</v>
      </c>
      <c r="P1214" s="683" t="str">
        <f t="shared" si="620"/>
        <v>nav</v>
      </c>
    </row>
    <row r="1215" spans="2:16" x14ac:dyDescent="0.3">
      <c r="B1215" s="31" t="s">
        <v>329</v>
      </c>
      <c r="C1215" s="681">
        <f t="shared" si="619"/>
        <v>658.46613440557599</v>
      </c>
      <c r="D1215" s="682">
        <f t="shared" si="619"/>
        <v>705.14317499838091</v>
      </c>
      <c r="E1215" s="682">
        <f t="shared" si="619"/>
        <v>537.16465490545716</v>
      </c>
      <c r="F1215" s="682">
        <f t="shared" si="619"/>
        <v>621.01475266525154</v>
      </c>
      <c r="G1215" s="682">
        <f t="shared" si="619"/>
        <v>676.05485459580939</v>
      </c>
      <c r="H1215" s="682">
        <f t="shared" si="619"/>
        <v>725.19338712138961</v>
      </c>
      <c r="I1215" s="682">
        <f t="shared" si="619"/>
        <v>811.96003140399898</v>
      </c>
      <c r="J1215" s="681">
        <f t="shared" si="620"/>
        <v>98.108386756311049</v>
      </c>
      <c r="K1215" s="682">
        <f t="shared" si="620"/>
        <v>84.137512523248873</v>
      </c>
      <c r="L1215" s="682">
        <f t="shared" si="620"/>
        <v>97.241224079693481</v>
      </c>
      <c r="M1215" s="682">
        <f t="shared" si="620"/>
        <v>113.50015114958774</v>
      </c>
      <c r="N1215" s="682">
        <f t="shared" si="620"/>
        <v>103.2950042854072</v>
      </c>
      <c r="O1215" s="682">
        <f t="shared" si="620"/>
        <v>71.426789583797046</v>
      </c>
      <c r="P1215" s="683">
        <f t="shared" si="620"/>
        <v>57.449116368977712</v>
      </c>
    </row>
    <row r="1216" spans="2:16" x14ac:dyDescent="0.3">
      <c r="B1216" s="31" t="s">
        <v>330</v>
      </c>
      <c r="C1216" s="681">
        <f t="shared" si="619"/>
        <v>48.293558358579936</v>
      </c>
      <c r="D1216" s="682">
        <f t="shared" si="619"/>
        <v>60.331056761562877</v>
      </c>
      <c r="E1216" s="682">
        <f t="shared" si="619"/>
        <v>67.236640023153399</v>
      </c>
      <c r="F1216" s="682">
        <f t="shared" si="619"/>
        <v>71.66092092319596</v>
      </c>
      <c r="G1216" s="682">
        <f t="shared" si="619"/>
        <v>70.791723223503581</v>
      </c>
      <c r="H1216" s="682">
        <f t="shared" si="619"/>
        <v>71.865233144668068</v>
      </c>
      <c r="I1216" s="682">
        <f t="shared" si="619"/>
        <v>98.093526064426626</v>
      </c>
      <c r="J1216" s="681" t="str">
        <f t="shared" si="620"/>
        <v>nav</v>
      </c>
      <c r="K1216" s="682" t="str">
        <f t="shared" si="620"/>
        <v>nav</v>
      </c>
      <c r="L1216" s="682" t="str">
        <f t="shared" si="620"/>
        <v>nav</v>
      </c>
      <c r="M1216" s="682" t="str">
        <f t="shared" si="620"/>
        <v>nav</v>
      </c>
      <c r="N1216" s="682" t="str">
        <f t="shared" si="620"/>
        <v>nav</v>
      </c>
      <c r="O1216" s="682" t="str">
        <f t="shared" si="620"/>
        <v>nav</v>
      </c>
      <c r="P1216" s="683" t="str">
        <f t="shared" si="620"/>
        <v>nav</v>
      </c>
    </row>
    <row r="1217" spans="2:17" x14ac:dyDescent="0.3">
      <c r="B1217" s="31" t="s">
        <v>331</v>
      </c>
      <c r="C1217" s="681">
        <f t="shared" si="619"/>
        <v>122.27813994217206</v>
      </c>
      <c r="D1217" s="682">
        <f t="shared" si="619"/>
        <v>123.756060939881</v>
      </c>
      <c r="E1217" s="682">
        <f t="shared" si="619"/>
        <v>103.56734301798235</v>
      </c>
      <c r="F1217" s="682">
        <f t="shared" si="619"/>
        <v>109.58667423947405</v>
      </c>
      <c r="G1217" s="682">
        <f t="shared" si="619"/>
        <v>123.66332276796683</v>
      </c>
      <c r="H1217" s="682">
        <f t="shared" si="619"/>
        <v>116.77847935420191</v>
      </c>
      <c r="I1217" s="682">
        <f t="shared" si="619"/>
        <v>134.95553625320153</v>
      </c>
      <c r="J1217" s="681">
        <f t="shared" si="620"/>
        <v>0.36295152281453397</v>
      </c>
      <c r="K1217" s="682">
        <f t="shared" si="620"/>
        <v>0.3720092838622947</v>
      </c>
      <c r="L1217" s="682">
        <f t="shared" si="620"/>
        <v>0.3648986186074149</v>
      </c>
      <c r="M1217" s="682">
        <f t="shared" si="620"/>
        <v>0.40945148904830103</v>
      </c>
      <c r="N1217" s="682">
        <f t="shared" si="620"/>
        <v>0.49736442127651187</v>
      </c>
      <c r="O1217" s="682">
        <f t="shared" si="620"/>
        <v>0.43823314771424254</v>
      </c>
      <c r="P1217" s="683">
        <f t="shared" si="620"/>
        <v>0.41626261004702741</v>
      </c>
    </row>
    <row r="1218" spans="2:17" x14ac:dyDescent="0.3">
      <c r="B1218" s="31" t="s">
        <v>332</v>
      </c>
      <c r="C1218" s="681">
        <f t="shared" si="619"/>
        <v>192.71046646414095</v>
      </c>
      <c r="D1218" s="682">
        <f t="shared" si="619"/>
        <v>389.23652536033603</v>
      </c>
      <c r="E1218" s="682">
        <f t="shared" si="619"/>
        <v>386.19738237069208</v>
      </c>
      <c r="F1218" s="682">
        <f t="shared" si="619"/>
        <v>435.37238971550875</v>
      </c>
      <c r="G1218" s="682">
        <f t="shared" si="619"/>
        <v>454.88343561231744</v>
      </c>
      <c r="H1218" s="682">
        <f t="shared" si="619"/>
        <v>495.94527408915638</v>
      </c>
      <c r="I1218" s="682">
        <f t="shared" si="619"/>
        <v>494.06400454124224</v>
      </c>
      <c r="J1218" s="681">
        <f t="shared" si="620"/>
        <v>53.814722093158274</v>
      </c>
      <c r="K1218" s="682">
        <f t="shared" si="620"/>
        <v>84.247720695942732</v>
      </c>
      <c r="L1218" s="682">
        <f t="shared" si="620"/>
        <v>103.36921562431759</v>
      </c>
      <c r="M1218" s="682">
        <f t="shared" si="620"/>
        <v>118.38742671354083</v>
      </c>
      <c r="N1218" s="682">
        <f t="shared" si="620"/>
        <v>148.55277952876344</v>
      </c>
      <c r="O1218" s="682">
        <f t="shared" si="620"/>
        <v>120.29232566807637</v>
      </c>
      <c r="P1218" s="683">
        <f t="shared" si="620"/>
        <v>123.80819601067006</v>
      </c>
    </row>
    <row r="1219" spans="2:17" x14ac:dyDescent="0.3">
      <c r="B1219" s="31" t="s">
        <v>477</v>
      </c>
      <c r="C1219" s="681" t="s">
        <v>10</v>
      </c>
      <c r="D1219" s="682" t="s">
        <v>10</v>
      </c>
      <c r="E1219" s="682" t="s">
        <v>10</v>
      </c>
      <c r="F1219" s="682" t="s">
        <v>10</v>
      </c>
      <c r="G1219" s="682" t="s">
        <v>10</v>
      </c>
      <c r="H1219" s="682" t="s">
        <v>10</v>
      </c>
      <c r="I1219" s="682" t="s">
        <v>10</v>
      </c>
      <c r="J1219" s="681" t="str">
        <f t="shared" ref="J1219:J1228" si="621">IF(ISNUMBER(J769/C14*100000),J769/C14*100000,"nav")</f>
        <v>nav</v>
      </c>
      <c r="K1219" s="682" t="str">
        <f t="shared" ref="K1219:K1228" si="622">IF(ISNUMBER(K769/D14*100000),K769/D14*100000,"nav")</f>
        <v>nav</v>
      </c>
      <c r="L1219" s="682" t="str">
        <f t="shared" ref="L1219:L1228" si="623">IF(ISNUMBER(L769/E14*100000),L769/E14*100000,"nav")</f>
        <v>nav</v>
      </c>
      <c r="M1219" s="682" t="str">
        <f t="shared" ref="M1219:M1228" si="624">IF(ISNUMBER(M769/F14*100000),M769/F14*100000,"nav")</f>
        <v>nav</v>
      </c>
      <c r="N1219" s="682" t="str">
        <f t="shared" ref="N1219:N1228" si="625">IF(ISNUMBER(N769/G14*100000),N769/G14*100000,"nav")</f>
        <v>nav</v>
      </c>
      <c r="O1219" s="682" t="str">
        <f t="shared" ref="O1219:O1228" si="626">IF(ISNUMBER(O769/H14*100000),O769/H14*100000,"nav")</f>
        <v>nav</v>
      </c>
      <c r="P1219" s="683" t="str">
        <f t="shared" ref="P1219:P1228" si="627">IF(ISNUMBER(P769/I14*100000),P769/I14*100000,"nav")</f>
        <v>nav</v>
      </c>
    </row>
    <row r="1220" spans="2:17" s="301" customFormat="1" x14ac:dyDescent="0.3">
      <c r="B1220" s="31" t="s">
        <v>727</v>
      </c>
      <c r="C1220" s="681">
        <f t="shared" ref="C1220:I1228" si="628">IF(ISNUMBER(C770/C15*100000),C770/C15*100000,"nav")</f>
        <v>39.043486095320645</v>
      </c>
      <c r="D1220" s="682">
        <f t="shared" si="628"/>
        <v>39.670579548915008</v>
      </c>
      <c r="E1220" s="682">
        <f t="shared" si="628"/>
        <v>42.461896148980813</v>
      </c>
      <c r="F1220" s="682">
        <f t="shared" si="628"/>
        <v>42.225292726671988</v>
      </c>
      <c r="G1220" s="682">
        <f t="shared" si="628"/>
        <v>42.198397953599049</v>
      </c>
      <c r="H1220" s="682">
        <f t="shared" si="628"/>
        <v>42.445781405383386</v>
      </c>
      <c r="I1220" s="682">
        <f t="shared" si="628"/>
        <v>41.959125941935277</v>
      </c>
      <c r="J1220" s="681">
        <f t="shared" si="621"/>
        <v>8.5958964465935193</v>
      </c>
      <c r="K1220" s="682">
        <f t="shared" si="622"/>
        <v>10.440760430899751</v>
      </c>
      <c r="L1220" s="682">
        <f t="shared" si="623"/>
        <v>9.1636080943828002</v>
      </c>
      <c r="M1220" s="682">
        <f t="shared" si="624"/>
        <v>9.0257749548160415</v>
      </c>
      <c r="N1220" s="682">
        <f t="shared" si="625"/>
        <v>9.4678635526706874</v>
      </c>
      <c r="O1220" s="682">
        <f t="shared" si="626"/>
        <v>9.4352085805390384</v>
      </c>
      <c r="P1220" s="683">
        <f t="shared" si="627"/>
        <v>9.4801056371543151</v>
      </c>
      <c r="Q1220" s="629"/>
    </row>
    <row r="1221" spans="2:17" x14ac:dyDescent="0.3">
      <c r="B1221" s="31" t="s">
        <v>333</v>
      </c>
      <c r="C1221" s="681" t="str">
        <f t="shared" si="628"/>
        <v>nav</v>
      </c>
      <c r="D1221" s="682">
        <f t="shared" si="628"/>
        <v>83.285630661687918</v>
      </c>
      <c r="E1221" s="682">
        <f t="shared" si="628"/>
        <v>138.77294975948095</v>
      </c>
      <c r="F1221" s="682">
        <f t="shared" si="628"/>
        <v>140.23103631462828</v>
      </c>
      <c r="G1221" s="682">
        <f t="shared" si="628"/>
        <v>153.45352669109579</v>
      </c>
      <c r="H1221" s="682">
        <f t="shared" si="628"/>
        <v>189.38491247612157</v>
      </c>
      <c r="I1221" s="682">
        <f t="shared" si="628"/>
        <v>211.27165548078989</v>
      </c>
      <c r="J1221" s="681" t="str">
        <f t="shared" si="621"/>
        <v>nav</v>
      </c>
      <c r="K1221" s="682">
        <f t="shared" si="622"/>
        <v>2.359724962283857</v>
      </c>
      <c r="L1221" s="682">
        <f t="shared" si="623"/>
        <v>2.6176625358649734</v>
      </c>
      <c r="M1221" s="682">
        <f t="shared" si="624"/>
        <v>2.294029550197584</v>
      </c>
      <c r="N1221" s="682">
        <f t="shared" si="625"/>
        <v>2.5834667199572654</v>
      </c>
      <c r="O1221" s="682">
        <f t="shared" si="626"/>
        <v>2.7138685621188654</v>
      </c>
      <c r="P1221" s="683">
        <f t="shared" si="627"/>
        <v>2.5091912275800037</v>
      </c>
    </row>
    <row r="1222" spans="2:17" x14ac:dyDescent="0.3">
      <c r="B1222" s="31" t="s">
        <v>334</v>
      </c>
      <c r="C1222" s="681">
        <f t="shared" si="628"/>
        <v>2.3497822648422442E-2</v>
      </c>
      <c r="D1222" s="682">
        <f t="shared" si="628"/>
        <v>1.2622023769980395E-2</v>
      </c>
      <c r="E1222" s="682">
        <f t="shared" si="628"/>
        <v>1.3511195009141665E-2</v>
      </c>
      <c r="F1222" s="682">
        <f t="shared" si="628"/>
        <v>2.7587384776102262E-2</v>
      </c>
      <c r="G1222" s="682">
        <f t="shared" si="628"/>
        <v>3.3171717427311148E-2</v>
      </c>
      <c r="H1222" s="682">
        <f t="shared" si="628"/>
        <v>3.2746652969840029E-2</v>
      </c>
      <c r="I1222" s="682">
        <f t="shared" si="628"/>
        <v>3.1150005775104819E-2</v>
      </c>
      <c r="J1222" s="681" t="str">
        <f t="shared" si="621"/>
        <v>nav</v>
      </c>
      <c r="K1222" s="682" t="str">
        <f t="shared" si="622"/>
        <v>nav</v>
      </c>
      <c r="L1222" s="682" t="str">
        <f t="shared" si="623"/>
        <v>nav</v>
      </c>
      <c r="M1222" s="682" t="str">
        <f t="shared" si="624"/>
        <v>nav</v>
      </c>
      <c r="N1222" s="682" t="str">
        <f t="shared" si="625"/>
        <v>nav</v>
      </c>
      <c r="O1222" s="682" t="str">
        <f t="shared" si="626"/>
        <v>nav</v>
      </c>
      <c r="P1222" s="683" t="str">
        <f t="shared" si="627"/>
        <v>nav</v>
      </c>
    </row>
    <row r="1223" spans="2:17" x14ac:dyDescent="0.3">
      <c r="B1223" s="31" t="s">
        <v>335</v>
      </c>
      <c r="C1223" s="681">
        <f t="shared" si="628"/>
        <v>12.28487633527617</v>
      </c>
      <c r="D1223" s="682">
        <f t="shared" si="628"/>
        <v>8.7911834403619178</v>
      </c>
      <c r="E1223" s="682">
        <f t="shared" si="628"/>
        <v>10.475150509982292</v>
      </c>
      <c r="F1223" s="682">
        <f t="shared" si="628"/>
        <v>12.244506146667742</v>
      </c>
      <c r="G1223" s="682">
        <f t="shared" si="628"/>
        <v>16.231483097517767</v>
      </c>
      <c r="H1223" s="682">
        <f t="shared" si="628"/>
        <v>21.073857047997588</v>
      </c>
      <c r="I1223" s="682">
        <f t="shared" si="628"/>
        <v>29.736611722915875</v>
      </c>
      <c r="J1223" s="681" t="s">
        <v>12</v>
      </c>
      <c r="K1223" s="682" t="s">
        <v>12</v>
      </c>
      <c r="L1223" s="682" t="s">
        <v>12</v>
      </c>
      <c r="M1223" s="682" t="s">
        <v>12</v>
      </c>
      <c r="N1223" s="682" t="s">
        <v>12</v>
      </c>
      <c r="O1223" s="682" t="s">
        <v>12</v>
      </c>
      <c r="P1223" s="683" t="s">
        <v>12</v>
      </c>
    </row>
    <row r="1224" spans="2:17" x14ac:dyDescent="0.3">
      <c r="B1224" s="31" t="s">
        <v>336</v>
      </c>
      <c r="C1224" s="681">
        <f t="shared" si="628"/>
        <v>9.3451632257554778</v>
      </c>
      <c r="D1224" s="682">
        <f t="shared" si="628"/>
        <v>10.671738421930678</v>
      </c>
      <c r="E1224" s="682">
        <f t="shared" si="628"/>
        <v>11.884341658666088</v>
      </c>
      <c r="F1224" s="682">
        <f t="shared" si="628"/>
        <v>12.657792565021612</v>
      </c>
      <c r="G1224" s="682">
        <f t="shared" si="628"/>
        <v>14.395611353940312</v>
      </c>
      <c r="H1224" s="682">
        <f t="shared" si="628"/>
        <v>16.644147583068232</v>
      </c>
      <c r="I1224" s="682">
        <f t="shared" si="628"/>
        <v>21.963079201975056</v>
      </c>
      <c r="J1224" s="681">
        <f t="shared" si="621"/>
        <v>0.6484170001731494</v>
      </c>
      <c r="K1224" s="682">
        <f t="shared" si="622"/>
        <v>0.54501723961942294</v>
      </c>
      <c r="L1224" s="682">
        <f t="shared" si="623"/>
        <v>0.52300481827995426</v>
      </c>
      <c r="M1224" s="682">
        <f t="shared" si="624"/>
        <v>0.50906706851396943</v>
      </c>
      <c r="N1224" s="682">
        <f t="shared" si="625"/>
        <v>0.48752446972359453</v>
      </c>
      <c r="O1224" s="682">
        <f t="shared" si="626"/>
        <v>0.37052930503534498</v>
      </c>
      <c r="P1224" s="683">
        <f t="shared" si="627"/>
        <v>0.42200984880833686</v>
      </c>
    </row>
    <row r="1225" spans="2:17" x14ac:dyDescent="0.3">
      <c r="B1225" s="31" t="s">
        <v>337</v>
      </c>
      <c r="C1225" s="681">
        <f t="shared" si="628"/>
        <v>114.50911655291274</v>
      </c>
      <c r="D1225" s="682">
        <f t="shared" si="628"/>
        <v>107.19497593979287</v>
      </c>
      <c r="E1225" s="682">
        <f t="shared" si="628"/>
        <v>112.98695544979171</v>
      </c>
      <c r="F1225" s="682">
        <f t="shared" si="628"/>
        <v>112.91108184670298</v>
      </c>
      <c r="G1225" s="682">
        <f t="shared" si="628"/>
        <v>86.688856232147913</v>
      </c>
      <c r="H1225" s="682">
        <f t="shared" si="628"/>
        <v>93.316171442334436</v>
      </c>
      <c r="I1225" s="682">
        <f t="shared" si="628"/>
        <v>107.55634968301513</v>
      </c>
      <c r="J1225" s="681">
        <f t="shared" si="621"/>
        <v>13.232204456770797</v>
      </c>
      <c r="K1225" s="682">
        <f t="shared" si="622"/>
        <v>12.012371691374227</v>
      </c>
      <c r="L1225" s="682">
        <f t="shared" si="623"/>
        <v>6.3588403622871619</v>
      </c>
      <c r="M1225" s="682">
        <f t="shared" si="624"/>
        <v>4.3161763282511076</v>
      </c>
      <c r="N1225" s="682">
        <f t="shared" si="625"/>
        <v>5.1148999192150617</v>
      </c>
      <c r="O1225" s="682">
        <f t="shared" si="626"/>
        <v>5.251568282056275</v>
      </c>
      <c r="P1225" s="683">
        <f t="shared" si="627"/>
        <v>6.3262636445403597</v>
      </c>
    </row>
    <row r="1226" spans="2:17" x14ac:dyDescent="0.3">
      <c r="B1226" s="31" t="s">
        <v>338</v>
      </c>
      <c r="C1226" s="681">
        <f t="shared" si="628"/>
        <v>1204.7576736387803</v>
      </c>
      <c r="D1226" s="682">
        <f t="shared" si="628"/>
        <v>1000.5390881429796</v>
      </c>
      <c r="E1226" s="682">
        <f t="shared" si="628"/>
        <v>805.31085969140054</v>
      </c>
      <c r="F1226" s="682">
        <f t="shared" si="628"/>
        <v>899.66176529890515</v>
      </c>
      <c r="G1226" s="682">
        <f t="shared" si="628"/>
        <v>982.22026870211175</v>
      </c>
      <c r="H1226" s="682">
        <f t="shared" si="628"/>
        <v>1134.2204607577021</v>
      </c>
      <c r="I1226" s="682">
        <f t="shared" si="628"/>
        <v>1114.5838299707871</v>
      </c>
      <c r="J1226" s="681" t="str">
        <f t="shared" si="621"/>
        <v>nav</v>
      </c>
      <c r="K1226" s="682" t="str">
        <f t="shared" si="622"/>
        <v>nav</v>
      </c>
      <c r="L1226" s="682" t="str">
        <f t="shared" si="623"/>
        <v>nav</v>
      </c>
      <c r="M1226" s="682" t="str">
        <f t="shared" si="624"/>
        <v>nav</v>
      </c>
      <c r="N1226" s="682" t="str">
        <f t="shared" si="625"/>
        <v>nav</v>
      </c>
      <c r="O1226" s="682" t="str">
        <f t="shared" si="626"/>
        <v>nav</v>
      </c>
      <c r="P1226" s="683" t="str">
        <f t="shared" si="627"/>
        <v>nav</v>
      </c>
    </row>
    <row r="1227" spans="2:17" x14ac:dyDescent="0.3">
      <c r="B1227" s="31" t="s">
        <v>339</v>
      </c>
      <c r="C1227" s="681">
        <f t="shared" si="628"/>
        <v>367.30845859270181</v>
      </c>
      <c r="D1227" s="682">
        <f t="shared" si="628"/>
        <v>416.89199447285995</v>
      </c>
      <c r="E1227" s="682">
        <f t="shared" si="628"/>
        <v>407.37869434424539</v>
      </c>
      <c r="F1227" s="682">
        <f t="shared" si="628"/>
        <v>447.20976248714993</v>
      </c>
      <c r="G1227" s="682">
        <f t="shared" si="628"/>
        <v>637.46525345265309</v>
      </c>
      <c r="H1227" s="682">
        <f t="shared" si="628"/>
        <v>774.16846584938298</v>
      </c>
      <c r="I1227" s="682">
        <f t="shared" si="628"/>
        <v>1061.7994977776248</v>
      </c>
      <c r="J1227" s="681">
        <f t="shared" si="621"/>
        <v>2.6849419781257611</v>
      </c>
      <c r="K1227" s="682">
        <f t="shared" si="622"/>
        <v>3.0273358948313351</v>
      </c>
      <c r="L1227" s="682">
        <f t="shared" si="623"/>
        <v>2.6644536085129538</v>
      </c>
      <c r="M1227" s="682">
        <f t="shared" si="624"/>
        <v>2.4022975764481398</v>
      </c>
      <c r="N1227" s="682">
        <f t="shared" si="625"/>
        <v>2.6515133352004532</v>
      </c>
      <c r="O1227" s="682">
        <f t="shared" si="626"/>
        <v>3.0161191047520148</v>
      </c>
      <c r="P1227" s="683">
        <f t="shared" si="627"/>
        <v>3.2002778872406306</v>
      </c>
    </row>
    <row r="1228" spans="2:17" x14ac:dyDescent="0.3">
      <c r="B1228" s="33" t="s">
        <v>340</v>
      </c>
      <c r="C1228" s="684">
        <f t="shared" si="628"/>
        <v>94.910903343026931</v>
      </c>
      <c r="D1228" s="685">
        <f t="shared" si="628"/>
        <v>103.85013609123621</v>
      </c>
      <c r="E1228" s="685">
        <f t="shared" si="628"/>
        <v>101.92167987057046</v>
      </c>
      <c r="F1228" s="685">
        <f t="shared" si="628"/>
        <v>98.815024036892112</v>
      </c>
      <c r="G1228" s="685">
        <f t="shared" si="628"/>
        <v>109.99891711589412</v>
      </c>
      <c r="H1228" s="685">
        <f t="shared" si="628"/>
        <v>111.0144682342426</v>
      </c>
      <c r="I1228" s="685">
        <f t="shared" si="628"/>
        <v>126.0742231824977</v>
      </c>
      <c r="J1228" s="684">
        <f t="shared" si="621"/>
        <v>0.28498656103710396</v>
      </c>
      <c r="K1228" s="685">
        <f t="shared" si="622"/>
        <v>0.3735941978878074</v>
      </c>
      <c r="L1228" s="685">
        <f t="shared" si="623"/>
        <v>0.35100753843947335</v>
      </c>
      <c r="M1228" s="685">
        <f t="shared" si="624"/>
        <v>0.3748213291623741</v>
      </c>
      <c r="N1228" s="685">
        <f t="shared" si="625"/>
        <v>0.55845907797597172</v>
      </c>
      <c r="O1228" s="685">
        <f t="shared" si="626"/>
        <v>0.45407399980041563</v>
      </c>
      <c r="P1228" s="686">
        <f t="shared" si="627"/>
        <v>1.2961316432561223</v>
      </c>
    </row>
    <row r="1229" spans="2:17" x14ac:dyDescent="0.3">
      <c r="B1229" s="3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</row>
    <row r="1230" spans="2:17" x14ac:dyDescent="0.3">
      <c r="B1230" s="722" t="s">
        <v>390</v>
      </c>
      <c r="C1230" s="722"/>
      <c r="D1230" s="722"/>
      <c r="E1230" s="722"/>
      <c r="F1230" s="722"/>
      <c r="G1230" s="722"/>
      <c r="H1230" s="722"/>
      <c r="I1230" s="722"/>
      <c r="J1230" s="722"/>
      <c r="K1230" s="722"/>
      <c r="L1230" s="722"/>
      <c r="M1230" s="722"/>
      <c r="N1230" s="722"/>
      <c r="O1230" s="722"/>
      <c r="P1230" s="722"/>
    </row>
    <row r="1231" spans="2:17" x14ac:dyDescent="0.3">
      <c r="B1231" s="12"/>
      <c r="C1231" s="13"/>
      <c r="D1231" s="13"/>
      <c r="E1231" s="13"/>
      <c r="F1231" s="13"/>
      <c r="G1231" s="13"/>
      <c r="H1231" s="13"/>
      <c r="I1231" s="13"/>
      <c r="J1231" s="14"/>
      <c r="K1231" s="14"/>
      <c r="L1231" s="14"/>
      <c r="M1231" s="14"/>
      <c r="N1231" s="14"/>
      <c r="O1231" s="14"/>
      <c r="P1231" s="14"/>
    </row>
    <row r="1232" spans="2:17" x14ac:dyDescent="0.3">
      <c r="B1232" s="7"/>
      <c r="C1232" s="715" t="s">
        <v>25</v>
      </c>
      <c r="D1232" s="716"/>
      <c r="E1232" s="716"/>
      <c r="F1232" s="716"/>
      <c r="G1232" s="716"/>
      <c r="H1232" s="716"/>
      <c r="I1232" s="716"/>
      <c r="J1232" s="715" t="s">
        <v>24</v>
      </c>
      <c r="K1232" s="716"/>
      <c r="L1232" s="716"/>
      <c r="M1232" s="716"/>
      <c r="N1232" s="716"/>
      <c r="O1232" s="716"/>
      <c r="P1232" s="716"/>
    </row>
    <row r="1233" spans="2:17" x14ac:dyDescent="0.3">
      <c r="B1233" s="3"/>
      <c r="C1233" s="431">
        <v>2014</v>
      </c>
      <c r="D1233" s="416">
        <v>2015</v>
      </c>
      <c r="E1233" s="416">
        <v>2016</v>
      </c>
      <c r="F1233" s="416">
        <v>2017</v>
      </c>
      <c r="G1233" s="416">
        <v>2018</v>
      </c>
      <c r="H1233" s="416">
        <v>2019</v>
      </c>
      <c r="I1233" s="416">
        <v>2020</v>
      </c>
      <c r="J1233" s="384">
        <v>2014</v>
      </c>
      <c r="K1233" s="385">
        <v>2015</v>
      </c>
      <c r="L1233" s="385">
        <v>2016</v>
      </c>
      <c r="M1233" s="385">
        <v>2017</v>
      </c>
      <c r="N1233" s="385">
        <v>2018</v>
      </c>
      <c r="O1233" s="385">
        <v>2019</v>
      </c>
      <c r="P1233" s="385">
        <v>2020</v>
      </c>
    </row>
    <row r="1234" spans="2:17" x14ac:dyDescent="0.3">
      <c r="B1234" s="32" t="s">
        <v>327</v>
      </c>
      <c r="C1234" s="42">
        <f t="shared" ref="C1234:I1240" si="629">IF(ISNUMBER(C784/C6*100000),C784/C6*100000,"nav")</f>
        <v>40.603392227937512</v>
      </c>
      <c r="D1234" s="43">
        <f t="shared" si="629"/>
        <v>35.955931384770317</v>
      </c>
      <c r="E1234" s="43">
        <f t="shared" si="629"/>
        <v>32.025441919316535</v>
      </c>
      <c r="F1234" s="43">
        <f t="shared" si="629"/>
        <v>30.015610628493032</v>
      </c>
      <c r="G1234" s="43">
        <f t="shared" si="629"/>
        <v>26.177431044917931</v>
      </c>
      <c r="H1234" s="43">
        <f t="shared" si="629"/>
        <v>23.108097312837764</v>
      </c>
      <c r="I1234" s="43">
        <f t="shared" si="629"/>
        <v>13.358044025602503</v>
      </c>
      <c r="J1234" s="42" t="str">
        <f t="shared" ref="J1234:P1240" si="630">IF(ISNUMBER(J784/C6*100000),J784/C6*100000,"nav")</f>
        <v>nav</v>
      </c>
      <c r="K1234" s="43" t="str">
        <f t="shared" si="630"/>
        <v>nav</v>
      </c>
      <c r="L1234" s="43">
        <f t="shared" si="630"/>
        <v>1.5857300210914829E-2</v>
      </c>
      <c r="M1234" s="43">
        <f t="shared" si="630"/>
        <v>0.10169578559635457</v>
      </c>
      <c r="N1234" s="43">
        <f t="shared" si="630"/>
        <v>0.16229576366433834</v>
      </c>
      <c r="O1234" s="43">
        <f t="shared" si="630"/>
        <v>0.44216105204533002</v>
      </c>
      <c r="P1234" s="498">
        <f t="shared" si="630"/>
        <v>1.2645532247004436</v>
      </c>
    </row>
    <row r="1235" spans="2:17" s="301" customFormat="1" x14ac:dyDescent="0.3">
      <c r="B1235" s="31" t="s">
        <v>640</v>
      </c>
      <c r="C1235" s="34">
        <f t="shared" si="629"/>
        <v>134.58569422945391</v>
      </c>
      <c r="D1235" s="35">
        <f t="shared" si="629"/>
        <v>128.17357481982444</v>
      </c>
      <c r="E1235" s="35">
        <f t="shared" si="629"/>
        <v>119.939854526837</v>
      </c>
      <c r="F1235" s="35">
        <f t="shared" si="629"/>
        <v>138.38543659863669</v>
      </c>
      <c r="G1235" s="35">
        <f t="shared" si="629"/>
        <v>186.4894277468579</v>
      </c>
      <c r="H1235" s="35">
        <f t="shared" si="629"/>
        <v>175.68026112790295</v>
      </c>
      <c r="I1235" s="35">
        <f t="shared" si="629"/>
        <v>168.3841534191269</v>
      </c>
      <c r="J1235" s="34" t="str">
        <f t="shared" si="630"/>
        <v>nav</v>
      </c>
      <c r="K1235" s="35" t="str">
        <f t="shared" si="630"/>
        <v>nav</v>
      </c>
      <c r="L1235" s="35" t="str">
        <f t="shared" si="630"/>
        <v>nav</v>
      </c>
      <c r="M1235" s="35" t="str">
        <f t="shared" si="630"/>
        <v>nav</v>
      </c>
      <c r="N1235" s="35" t="str">
        <f t="shared" si="630"/>
        <v>nav</v>
      </c>
      <c r="O1235" s="35" t="str">
        <f t="shared" si="630"/>
        <v>nav</v>
      </c>
      <c r="P1235" s="499" t="str">
        <f t="shared" si="630"/>
        <v>nav</v>
      </c>
    </row>
    <row r="1236" spans="2:17" x14ac:dyDescent="0.3">
      <c r="B1236" s="31" t="s">
        <v>328</v>
      </c>
      <c r="C1236" s="34">
        <f t="shared" si="629"/>
        <v>107.62447635949817</v>
      </c>
      <c r="D1236" s="35">
        <f t="shared" si="629"/>
        <v>101.47198049916437</v>
      </c>
      <c r="E1236" s="35">
        <f t="shared" si="629"/>
        <v>93.833491297409907</v>
      </c>
      <c r="F1236" s="35">
        <f t="shared" si="629"/>
        <v>90.765299118053875</v>
      </c>
      <c r="G1236" s="35">
        <f t="shared" si="629"/>
        <v>74.253146451537077</v>
      </c>
      <c r="H1236" s="35">
        <f t="shared" si="629"/>
        <v>76.734403298378325</v>
      </c>
      <c r="I1236" s="35">
        <f t="shared" si="629"/>
        <v>51.296052792880538</v>
      </c>
      <c r="J1236" s="34">
        <f t="shared" si="630"/>
        <v>1.2857601775835951E-2</v>
      </c>
      <c r="K1236" s="35">
        <f t="shared" si="630"/>
        <v>0.11389753400165019</v>
      </c>
      <c r="L1236" s="35">
        <f t="shared" si="630"/>
        <v>0.27228415620272389</v>
      </c>
      <c r="M1236" s="35">
        <f t="shared" si="630"/>
        <v>0.36393176302789093</v>
      </c>
      <c r="N1236" s="35">
        <f t="shared" si="630"/>
        <v>0.45170468505337269</v>
      </c>
      <c r="O1236" s="35">
        <f t="shared" si="630"/>
        <v>0.53184387893162355</v>
      </c>
      <c r="P1236" s="499">
        <f t="shared" si="630"/>
        <v>0.86253466110627575</v>
      </c>
    </row>
    <row r="1237" spans="2:17" x14ac:dyDescent="0.3">
      <c r="B1237" s="31" t="s">
        <v>329</v>
      </c>
      <c r="C1237" s="34">
        <f t="shared" si="629"/>
        <v>54.679854519055986</v>
      </c>
      <c r="D1237" s="35">
        <f t="shared" si="629"/>
        <v>50.309620046365097</v>
      </c>
      <c r="E1237" s="35">
        <f t="shared" si="629"/>
        <v>32.640895252290782</v>
      </c>
      <c r="F1237" s="35">
        <f t="shared" si="629"/>
        <v>29.710714985095485</v>
      </c>
      <c r="G1237" s="35">
        <f t="shared" si="629"/>
        <v>25.321942974732139</v>
      </c>
      <c r="H1237" s="35">
        <f t="shared" si="629"/>
        <v>20.983186374881967</v>
      </c>
      <c r="I1237" s="35">
        <f t="shared" si="629"/>
        <v>14.915378122834449</v>
      </c>
      <c r="J1237" s="34">
        <f t="shared" si="630"/>
        <v>3.4501820095841379E-2</v>
      </c>
      <c r="K1237" s="35">
        <f t="shared" si="630"/>
        <v>2.5175593821223412E-2</v>
      </c>
      <c r="L1237" s="35">
        <f t="shared" si="630"/>
        <v>1.9012574328249838E-2</v>
      </c>
      <c r="M1237" s="35">
        <f t="shared" si="630"/>
        <v>5.4743805460054661E-2</v>
      </c>
      <c r="N1237" s="35">
        <f t="shared" si="630"/>
        <v>0.15202137641563904</v>
      </c>
      <c r="O1237" s="35">
        <f t="shared" si="630"/>
        <v>0.43121012936933167</v>
      </c>
      <c r="P1237" s="499">
        <f t="shared" si="630"/>
        <v>0.70639001038315075</v>
      </c>
    </row>
    <row r="1238" spans="2:17" x14ac:dyDescent="0.3">
      <c r="B1238" s="31" t="s">
        <v>330</v>
      </c>
      <c r="C1238" s="34">
        <f t="shared" si="629"/>
        <v>208.89944606361826</v>
      </c>
      <c r="D1238" s="35">
        <f t="shared" si="629"/>
        <v>249.31353249042547</v>
      </c>
      <c r="E1238" s="35">
        <f t="shared" si="629"/>
        <v>179.65279734767719</v>
      </c>
      <c r="F1238" s="35">
        <f t="shared" si="629"/>
        <v>151.47261047287759</v>
      </c>
      <c r="G1238" s="35">
        <f t="shared" si="629"/>
        <v>173.98321345831312</v>
      </c>
      <c r="H1238" s="35">
        <f t="shared" si="629"/>
        <v>149.87599315061601</v>
      </c>
      <c r="I1238" s="35">
        <f t="shared" si="629"/>
        <v>86.015595936362857</v>
      </c>
      <c r="J1238" s="34" t="str">
        <f t="shared" si="630"/>
        <v>nav</v>
      </c>
      <c r="K1238" s="35" t="str">
        <f t="shared" si="630"/>
        <v>nav</v>
      </c>
      <c r="L1238" s="35" t="str">
        <f t="shared" si="630"/>
        <v>nav</v>
      </c>
      <c r="M1238" s="35" t="str">
        <f t="shared" si="630"/>
        <v>nav</v>
      </c>
      <c r="N1238" s="35" t="str">
        <f t="shared" si="630"/>
        <v>nav</v>
      </c>
      <c r="O1238" s="35" t="str">
        <f t="shared" si="630"/>
        <v>nav</v>
      </c>
      <c r="P1238" s="499" t="str">
        <f t="shared" si="630"/>
        <v>nav</v>
      </c>
    </row>
    <row r="1239" spans="2:17" x14ac:dyDescent="0.3">
      <c r="B1239" s="31" t="s">
        <v>331</v>
      </c>
      <c r="C1239" s="34">
        <f t="shared" si="629"/>
        <v>45.934213094956441</v>
      </c>
      <c r="D1239" s="35">
        <f t="shared" si="629"/>
        <v>40.667486883421482</v>
      </c>
      <c r="E1239" s="35">
        <f t="shared" si="629"/>
        <v>30.491723361961117</v>
      </c>
      <c r="F1239" s="35">
        <f t="shared" si="629"/>
        <v>22.95236112057076</v>
      </c>
      <c r="G1239" s="35">
        <f t="shared" si="629"/>
        <v>21.045250939459731</v>
      </c>
      <c r="H1239" s="35">
        <f t="shared" si="629"/>
        <v>17.449878306539087</v>
      </c>
      <c r="I1239" s="35">
        <f t="shared" si="629"/>
        <v>11.82230761137064</v>
      </c>
      <c r="J1239" s="34" t="str">
        <f t="shared" si="630"/>
        <v>nav</v>
      </c>
      <c r="K1239" s="35" t="str">
        <f t="shared" si="630"/>
        <v>nav</v>
      </c>
      <c r="L1239" s="35" t="str">
        <f t="shared" si="630"/>
        <v>nav</v>
      </c>
      <c r="M1239" s="35" t="str">
        <f t="shared" si="630"/>
        <v>nav</v>
      </c>
      <c r="N1239" s="35" t="str">
        <f t="shared" si="630"/>
        <v>nav</v>
      </c>
      <c r="O1239" s="35" t="str">
        <f t="shared" si="630"/>
        <v>nav</v>
      </c>
      <c r="P1239" s="499" t="str">
        <f t="shared" si="630"/>
        <v>nav</v>
      </c>
    </row>
    <row r="1240" spans="2:17" x14ac:dyDescent="0.3">
      <c r="B1240" s="31" t="s">
        <v>332</v>
      </c>
      <c r="C1240" s="34">
        <f t="shared" si="629"/>
        <v>50.506054255755409</v>
      </c>
      <c r="D1240" s="35">
        <f t="shared" si="629"/>
        <v>44.747168321092161</v>
      </c>
      <c r="E1240" s="35">
        <f t="shared" si="629"/>
        <v>39.126918480609589</v>
      </c>
      <c r="F1240" s="35">
        <f t="shared" si="629"/>
        <v>36.627528849765973</v>
      </c>
      <c r="G1240" s="35">
        <f t="shared" si="629"/>
        <v>25.991321507630445</v>
      </c>
      <c r="H1240" s="35">
        <f t="shared" si="629"/>
        <v>18.86625963798511</v>
      </c>
      <c r="I1240" s="35">
        <f t="shared" si="629"/>
        <v>17.87052399493675</v>
      </c>
      <c r="J1240" s="34" t="str">
        <f t="shared" si="630"/>
        <v>nav</v>
      </c>
      <c r="K1240" s="35" t="str">
        <f t="shared" si="630"/>
        <v>nav</v>
      </c>
      <c r="L1240" s="35" t="str">
        <f t="shared" si="630"/>
        <v>nav</v>
      </c>
      <c r="M1240" s="35" t="str">
        <f t="shared" si="630"/>
        <v>nav</v>
      </c>
      <c r="N1240" s="35" t="str">
        <f t="shared" si="630"/>
        <v>nav</v>
      </c>
      <c r="O1240" s="35" t="str">
        <f t="shared" si="630"/>
        <v>nav</v>
      </c>
      <c r="P1240" s="499" t="str">
        <f t="shared" si="630"/>
        <v>nav</v>
      </c>
    </row>
    <row r="1241" spans="2:17" x14ac:dyDescent="0.3">
      <c r="B1241" s="31" t="s">
        <v>477</v>
      </c>
      <c r="C1241" s="34" t="s">
        <v>10</v>
      </c>
      <c r="D1241" s="35" t="s">
        <v>10</v>
      </c>
      <c r="E1241" s="35" t="s">
        <v>10</v>
      </c>
      <c r="F1241" s="35" t="s">
        <v>10</v>
      </c>
      <c r="G1241" s="35" t="s">
        <v>10</v>
      </c>
      <c r="H1241" s="35" t="s">
        <v>10</v>
      </c>
      <c r="I1241" s="35" t="s">
        <v>10</v>
      </c>
      <c r="J1241" s="34" t="s">
        <v>10</v>
      </c>
      <c r="K1241" s="35" t="s">
        <v>10</v>
      </c>
      <c r="L1241" s="35" t="s">
        <v>10</v>
      </c>
      <c r="M1241" s="35" t="s">
        <v>10</v>
      </c>
      <c r="N1241" s="35" t="s">
        <v>10</v>
      </c>
      <c r="O1241" s="35" t="s">
        <v>10</v>
      </c>
      <c r="P1241" s="499" t="s">
        <v>10</v>
      </c>
    </row>
    <row r="1242" spans="2:17" s="301" customFormat="1" x14ac:dyDescent="0.3">
      <c r="B1242" s="31" t="s">
        <v>727</v>
      </c>
      <c r="C1242" s="34" t="str">
        <f t="shared" ref="C1242:I1250" si="631">IF(ISNUMBER(C792/C15*100000),C792/C15*100000,"nav")</f>
        <v>nav</v>
      </c>
      <c r="D1242" s="35" t="str">
        <f t="shared" si="631"/>
        <v>nav</v>
      </c>
      <c r="E1242" s="35" t="str">
        <f t="shared" si="631"/>
        <v>nav</v>
      </c>
      <c r="F1242" s="35" t="str">
        <f t="shared" si="631"/>
        <v>nav</v>
      </c>
      <c r="G1242" s="35" t="str">
        <f t="shared" si="631"/>
        <v>nav</v>
      </c>
      <c r="H1242" s="35" t="str">
        <f t="shared" si="631"/>
        <v>nav</v>
      </c>
      <c r="I1242" s="35" t="str">
        <f t="shared" si="631"/>
        <v>nav</v>
      </c>
      <c r="J1242" s="34" t="str">
        <f t="shared" ref="J1242:J1250" si="632">IF(ISNUMBER(J792/C15*100000),J792/C15*100000,"nav")</f>
        <v>nav</v>
      </c>
      <c r="K1242" s="35" t="str">
        <f t="shared" ref="K1242:K1250" si="633">IF(ISNUMBER(K792/D15*100000),K792/D15*100000,"nav")</f>
        <v>nav</v>
      </c>
      <c r="L1242" s="35" t="str">
        <f t="shared" ref="L1242:L1250" si="634">IF(ISNUMBER(L792/E15*100000),L792/E15*100000,"nav")</f>
        <v>nav</v>
      </c>
      <c r="M1242" s="35" t="str">
        <f t="shared" ref="M1242:M1250" si="635">IF(ISNUMBER(M792/F15*100000),M792/F15*100000,"nav")</f>
        <v>nav</v>
      </c>
      <c r="N1242" s="35" t="str">
        <f t="shared" ref="N1242:N1250" si="636">IF(ISNUMBER(N792/G15*100000),N792/G15*100000,"nav")</f>
        <v>nav</v>
      </c>
      <c r="O1242" s="35" t="str">
        <f t="shared" ref="O1242:O1250" si="637">IF(ISNUMBER(O792/H15*100000),O792/H15*100000,"nav")</f>
        <v>nav</v>
      </c>
      <c r="P1242" s="35" t="str">
        <f t="shared" ref="P1242:P1250" si="638">IF(ISNUMBER(P792/I15*100000),P792/I15*100000,"nav")</f>
        <v>nav</v>
      </c>
      <c r="Q1242" s="629"/>
    </row>
    <row r="1243" spans="2:17" x14ac:dyDescent="0.3">
      <c r="B1243" s="31" t="s">
        <v>333</v>
      </c>
      <c r="C1243" s="34" t="str">
        <f t="shared" si="631"/>
        <v>nav</v>
      </c>
      <c r="D1243" s="35">
        <f t="shared" si="631"/>
        <v>152.35539443234646</v>
      </c>
      <c r="E1243" s="35">
        <f t="shared" si="631"/>
        <v>145.7603250407272</v>
      </c>
      <c r="F1243" s="35">
        <f t="shared" si="631"/>
        <v>139.98495147360666</v>
      </c>
      <c r="G1243" s="35">
        <f t="shared" si="631"/>
        <v>130.9794952893545</v>
      </c>
      <c r="H1243" s="35">
        <f t="shared" si="631"/>
        <v>126.65293757663592</v>
      </c>
      <c r="I1243" s="35">
        <f t="shared" si="631"/>
        <v>104.57086162410219</v>
      </c>
      <c r="J1243" s="34" t="str">
        <f t="shared" si="632"/>
        <v>nav</v>
      </c>
      <c r="K1243" s="35" t="str">
        <f t="shared" si="633"/>
        <v>nav</v>
      </c>
      <c r="L1243" s="35" t="str">
        <f t="shared" si="634"/>
        <v>nav</v>
      </c>
      <c r="M1243" s="35" t="str">
        <f t="shared" si="635"/>
        <v>nav</v>
      </c>
      <c r="N1243" s="35" t="str">
        <f t="shared" si="636"/>
        <v>nav</v>
      </c>
      <c r="O1243" s="35" t="str">
        <f t="shared" si="637"/>
        <v>nav</v>
      </c>
      <c r="P1243" s="499" t="str">
        <f t="shared" si="638"/>
        <v>nav</v>
      </c>
    </row>
    <row r="1244" spans="2:17" x14ac:dyDescent="0.3">
      <c r="B1244" s="31" t="s">
        <v>334</v>
      </c>
      <c r="C1244" s="34">
        <f t="shared" si="631"/>
        <v>127.38435247129691</v>
      </c>
      <c r="D1244" s="35">
        <f t="shared" si="631"/>
        <v>115.22405655929877</v>
      </c>
      <c r="E1244" s="35">
        <f t="shared" si="631"/>
        <v>80.876940163186219</v>
      </c>
      <c r="F1244" s="35">
        <f t="shared" si="631"/>
        <v>61.204480393592092</v>
      </c>
      <c r="G1244" s="35">
        <f t="shared" si="631"/>
        <v>61.137591401592005</v>
      </c>
      <c r="H1244" s="35">
        <f t="shared" si="631"/>
        <v>53.882015379767289</v>
      </c>
      <c r="I1244" s="35">
        <f t="shared" si="631"/>
        <v>43.647236459718748</v>
      </c>
      <c r="J1244" s="34" t="str">
        <f t="shared" si="632"/>
        <v>nav</v>
      </c>
      <c r="K1244" s="35" t="str">
        <f t="shared" si="633"/>
        <v>nav</v>
      </c>
      <c r="L1244" s="35" t="str">
        <f t="shared" si="634"/>
        <v>nav</v>
      </c>
      <c r="M1244" s="35" t="str">
        <f t="shared" si="635"/>
        <v>nav</v>
      </c>
      <c r="N1244" s="35" t="str">
        <f t="shared" si="636"/>
        <v>nav</v>
      </c>
      <c r="O1244" s="35" t="str">
        <f t="shared" si="637"/>
        <v>nav</v>
      </c>
      <c r="P1244" s="499" t="str">
        <f t="shared" si="638"/>
        <v>nav</v>
      </c>
    </row>
    <row r="1245" spans="2:17" x14ac:dyDescent="0.3">
      <c r="B1245" s="31" t="s">
        <v>335</v>
      </c>
      <c r="C1245" s="34">
        <f t="shared" si="631"/>
        <v>78.398025690940017</v>
      </c>
      <c r="D1245" s="35">
        <f t="shared" si="631"/>
        <v>69.323618762096316</v>
      </c>
      <c r="E1245" s="35">
        <f t="shared" si="631"/>
        <v>63.534852227042926</v>
      </c>
      <c r="F1245" s="35">
        <f t="shared" si="631"/>
        <v>59.551232501059147</v>
      </c>
      <c r="G1245" s="35">
        <f t="shared" si="631"/>
        <v>55.369680935358403</v>
      </c>
      <c r="H1245" s="35">
        <f t="shared" si="631"/>
        <v>50.692433649103023</v>
      </c>
      <c r="I1245" s="35">
        <f t="shared" si="631"/>
        <v>30.47229310688536</v>
      </c>
      <c r="J1245" s="34" t="str">
        <f t="shared" si="632"/>
        <v>nav</v>
      </c>
      <c r="K1245" s="35" t="str">
        <f t="shared" si="633"/>
        <v>nav</v>
      </c>
      <c r="L1245" s="35" t="str">
        <f t="shared" si="634"/>
        <v>nav</v>
      </c>
      <c r="M1245" s="35" t="str">
        <f t="shared" si="635"/>
        <v>nav</v>
      </c>
      <c r="N1245" s="35" t="str">
        <f t="shared" si="636"/>
        <v>nav</v>
      </c>
      <c r="O1245" s="35" t="str">
        <f t="shared" si="637"/>
        <v>nav</v>
      </c>
      <c r="P1245" s="499" t="str">
        <f t="shared" si="638"/>
        <v>nav</v>
      </c>
    </row>
    <row r="1246" spans="2:17" x14ac:dyDescent="0.3">
      <c r="B1246" s="31" t="s">
        <v>336</v>
      </c>
      <c r="C1246" s="34">
        <f t="shared" si="631"/>
        <v>140.6788605332269</v>
      </c>
      <c r="D1246" s="35">
        <f t="shared" si="631"/>
        <v>116.33577882454887</v>
      </c>
      <c r="E1246" s="35">
        <f t="shared" si="631"/>
        <v>103.32371076321172</v>
      </c>
      <c r="F1246" s="35">
        <f t="shared" si="631"/>
        <v>89.767041171034776</v>
      </c>
      <c r="G1246" s="35">
        <f t="shared" si="631"/>
        <v>84.161024337152739</v>
      </c>
      <c r="H1246" s="35">
        <f t="shared" si="631"/>
        <v>79.899355851463781</v>
      </c>
      <c r="I1246" s="35">
        <f t="shared" si="631"/>
        <v>63.686993105780289</v>
      </c>
      <c r="J1246" s="34" t="str">
        <f t="shared" si="632"/>
        <v>nav</v>
      </c>
      <c r="K1246" s="35" t="str">
        <f t="shared" si="633"/>
        <v>nav</v>
      </c>
      <c r="L1246" s="35" t="str">
        <f t="shared" si="634"/>
        <v>nav</v>
      </c>
      <c r="M1246" s="35" t="str">
        <f t="shared" si="635"/>
        <v>nav</v>
      </c>
      <c r="N1246" s="35" t="str">
        <f t="shared" si="636"/>
        <v>nav</v>
      </c>
      <c r="O1246" s="35" t="str">
        <f t="shared" si="637"/>
        <v>nav</v>
      </c>
      <c r="P1246" s="499" t="str">
        <f t="shared" si="638"/>
        <v>nav</v>
      </c>
    </row>
    <row r="1247" spans="2:17" x14ac:dyDescent="0.3">
      <c r="B1247" s="31" t="s">
        <v>337</v>
      </c>
      <c r="C1247" s="34">
        <f t="shared" si="631"/>
        <v>52.434484391967402</v>
      </c>
      <c r="D1247" s="35">
        <f t="shared" si="631"/>
        <v>48.872888099375487</v>
      </c>
      <c r="E1247" s="35">
        <f t="shared" si="631"/>
        <v>45.076881560729987</v>
      </c>
      <c r="F1247" s="35">
        <f t="shared" si="631"/>
        <v>41.657757972033899</v>
      </c>
      <c r="G1247" s="35">
        <f t="shared" si="631"/>
        <v>38.782433678623953</v>
      </c>
      <c r="H1247" s="35">
        <f t="shared" si="631"/>
        <v>35.148212546816943</v>
      </c>
      <c r="I1247" s="35">
        <f t="shared" si="631"/>
        <v>26.478234361981297</v>
      </c>
      <c r="J1247" s="34" t="str">
        <f t="shared" si="632"/>
        <v>nav</v>
      </c>
      <c r="K1247" s="35" t="str">
        <f t="shared" si="633"/>
        <v>nav</v>
      </c>
      <c r="L1247" s="35" t="str">
        <f t="shared" si="634"/>
        <v>nav</v>
      </c>
      <c r="M1247" s="35" t="str">
        <f t="shared" si="635"/>
        <v>nav</v>
      </c>
      <c r="N1247" s="35" t="str">
        <f t="shared" si="636"/>
        <v>nav</v>
      </c>
      <c r="O1247" s="35" t="str">
        <f t="shared" si="637"/>
        <v>nav</v>
      </c>
      <c r="P1247" s="499" t="str">
        <f t="shared" si="638"/>
        <v>nav</v>
      </c>
    </row>
    <row r="1248" spans="2:17" x14ac:dyDescent="0.3">
      <c r="B1248" s="31" t="s">
        <v>338</v>
      </c>
      <c r="C1248" s="34">
        <f t="shared" si="631"/>
        <v>171.80015770829954</v>
      </c>
      <c r="D1248" s="35">
        <f t="shared" si="631"/>
        <v>181.73085118934077</v>
      </c>
      <c r="E1248" s="35">
        <f t="shared" si="631"/>
        <v>140.60495929327925</v>
      </c>
      <c r="F1248" s="35">
        <f t="shared" si="631"/>
        <v>128.45027373405514</v>
      </c>
      <c r="G1248" s="35">
        <f t="shared" si="631"/>
        <v>125.1410125759574</v>
      </c>
      <c r="H1248" s="35">
        <f t="shared" si="631"/>
        <v>110.09807149715155</v>
      </c>
      <c r="I1248" s="35">
        <f t="shared" si="631"/>
        <v>52.04317720877502</v>
      </c>
      <c r="J1248" s="34" t="str">
        <f t="shared" si="632"/>
        <v>nav</v>
      </c>
      <c r="K1248" s="35">
        <f t="shared" si="633"/>
        <v>2.6885534515649859E-2</v>
      </c>
      <c r="L1248" s="35">
        <f t="shared" si="634"/>
        <v>3.0254957351657036E-2</v>
      </c>
      <c r="M1248" s="35">
        <f t="shared" si="635"/>
        <v>6.4706940582745398E-2</v>
      </c>
      <c r="N1248" s="35">
        <f t="shared" si="636"/>
        <v>8.0349963974198732E-2</v>
      </c>
      <c r="O1248" s="35">
        <f t="shared" si="637"/>
        <v>0.10977872541894705</v>
      </c>
      <c r="P1248" s="499">
        <f t="shared" si="638"/>
        <v>1.0519507779060555</v>
      </c>
    </row>
    <row r="1249" spans="2:17" x14ac:dyDescent="0.3">
      <c r="B1249" s="31" t="s">
        <v>339</v>
      </c>
      <c r="C1249" s="34">
        <f t="shared" si="631"/>
        <v>126.81305816452355</v>
      </c>
      <c r="D1249" s="35">
        <f t="shared" si="631"/>
        <v>123.26334078761796</v>
      </c>
      <c r="E1249" s="35">
        <f t="shared" si="631"/>
        <v>103.22522349080819</v>
      </c>
      <c r="F1249" s="35">
        <f t="shared" si="631"/>
        <v>86.137816352134848</v>
      </c>
      <c r="G1249" s="35">
        <f t="shared" si="631"/>
        <v>81.93954678286272</v>
      </c>
      <c r="H1249" s="35">
        <f t="shared" si="631"/>
        <v>67.816857957851298</v>
      </c>
      <c r="I1249" s="35">
        <f t="shared" si="631"/>
        <v>42.824195088103608</v>
      </c>
      <c r="J1249" s="34" t="str">
        <f t="shared" si="632"/>
        <v>nav</v>
      </c>
      <c r="K1249" s="35" t="str">
        <f t="shared" si="633"/>
        <v>nav</v>
      </c>
      <c r="L1249" s="35" t="str">
        <f t="shared" si="634"/>
        <v>nav</v>
      </c>
      <c r="M1249" s="35" t="str">
        <f t="shared" si="635"/>
        <v>nav</v>
      </c>
      <c r="N1249" s="35" t="str">
        <f t="shared" si="636"/>
        <v>nav</v>
      </c>
      <c r="O1249" s="35" t="str">
        <f t="shared" si="637"/>
        <v>nav</v>
      </c>
      <c r="P1249" s="499" t="str">
        <f t="shared" si="638"/>
        <v>nav</v>
      </c>
    </row>
    <row r="1250" spans="2:17" x14ac:dyDescent="0.3">
      <c r="B1250" s="33" t="s">
        <v>340</v>
      </c>
      <c r="C1250" s="36">
        <f t="shared" si="631"/>
        <v>192.11996989403872</v>
      </c>
      <c r="D1250" s="37">
        <f t="shared" si="631"/>
        <v>212.09471972647432</v>
      </c>
      <c r="E1250" s="37">
        <f t="shared" si="631"/>
        <v>199.96530009932403</v>
      </c>
      <c r="F1250" s="37">
        <f t="shared" si="631"/>
        <v>183.05456494898826</v>
      </c>
      <c r="G1250" s="37">
        <f t="shared" si="631"/>
        <v>175.49865120338436</v>
      </c>
      <c r="H1250" s="37">
        <f t="shared" si="631"/>
        <v>170.6542834300181</v>
      </c>
      <c r="I1250" s="37">
        <f t="shared" si="631"/>
        <v>157.04181143729321</v>
      </c>
      <c r="J1250" s="36">
        <f t="shared" si="632"/>
        <v>1.3074787792597791</v>
      </c>
      <c r="K1250" s="37">
        <f t="shared" si="633"/>
        <v>1.5837452699442505</v>
      </c>
      <c r="L1250" s="37">
        <f t="shared" si="634"/>
        <v>1.897655204833224</v>
      </c>
      <c r="M1250" s="37">
        <f t="shared" si="635"/>
        <v>1.9884206246130294</v>
      </c>
      <c r="N1250" s="37">
        <f t="shared" si="636"/>
        <v>1.9523826520906271</v>
      </c>
      <c r="O1250" s="37">
        <f t="shared" si="637"/>
        <v>2.1517810797193202</v>
      </c>
      <c r="P1250" s="500">
        <f t="shared" si="638"/>
        <v>2.2566306039463488</v>
      </c>
    </row>
    <row r="1251" spans="2:17" x14ac:dyDescent="0.3">
      <c r="B1251" s="3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</row>
    <row r="1252" spans="2:17" x14ac:dyDescent="0.3">
      <c r="B1252" s="722" t="s">
        <v>390</v>
      </c>
      <c r="C1252" s="722"/>
      <c r="D1252" s="722"/>
      <c r="E1252" s="722"/>
      <c r="F1252" s="722"/>
      <c r="G1252" s="722"/>
      <c r="H1252" s="722"/>
      <c r="I1252" s="722"/>
      <c r="J1252" s="722"/>
      <c r="K1252" s="722"/>
      <c r="L1252" s="722"/>
      <c r="M1252" s="722"/>
      <c r="N1252" s="722"/>
      <c r="O1252" s="722"/>
      <c r="P1252" s="722"/>
    </row>
    <row r="1253" spans="2:17" x14ac:dyDescent="0.3">
      <c r="B1253" s="12"/>
      <c r="C1253" s="13"/>
      <c r="D1253" s="13"/>
      <c r="E1253" s="13"/>
      <c r="F1253" s="13"/>
      <c r="G1253" s="13"/>
      <c r="H1253" s="13"/>
      <c r="I1253" s="13"/>
      <c r="J1253" s="14"/>
      <c r="K1253" s="14"/>
      <c r="L1253" s="14"/>
      <c r="M1253" s="14"/>
      <c r="N1253" s="14"/>
      <c r="O1253" s="14"/>
      <c r="P1253" s="14"/>
    </row>
    <row r="1254" spans="2:17" x14ac:dyDescent="0.3">
      <c r="B1254" s="7"/>
      <c r="C1254" s="715" t="s">
        <v>352</v>
      </c>
      <c r="D1254" s="716"/>
      <c r="E1254" s="716"/>
      <c r="F1254" s="716"/>
      <c r="G1254" s="716"/>
      <c r="H1254" s="716"/>
      <c r="I1254" s="716"/>
      <c r="J1254" s="720" t="s">
        <v>353</v>
      </c>
      <c r="K1254" s="721"/>
      <c r="L1254" s="721"/>
      <c r="M1254" s="721"/>
      <c r="N1254" s="721"/>
      <c r="O1254" s="721"/>
      <c r="P1254" s="721"/>
    </row>
    <row r="1255" spans="2:17" x14ac:dyDescent="0.3">
      <c r="B1255" s="3"/>
      <c r="C1255" s="431">
        <v>2014</v>
      </c>
      <c r="D1255" s="416">
        <v>2015</v>
      </c>
      <c r="E1255" s="416">
        <v>2016</v>
      </c>
      <c r="F1255" s="416">
        <v>2017</v>
      </c>
      <c r="G1255" s="416">
        <v>2018</v>
      </c>
      <c r="H1255" s="416">
        <v>2019</v>
      </c>
      <c r="I1255" s="416">
        <v>2020</v>
      </c>
      <c r="J1255" s="384">
        <v>2014</v>
      </c>
      <c r="K1255" s="385">
        <v>2015</v>
      </c>
      <c r="L1255" s="385">
        <v>2016</v>
      </c>
      <c r="M1255" s="385">
        <v>2017</v>
      </c>
      <c r="N1255" s="385">
        <v>2018</v>
      </c>
      <c r="O1255" s="385">
        <v>2019</v>
      </c>
      <c r="P1255" s="385">
        <v>2020</v>
      </c>
    </row>
    <row r="1256" spans="2:17" x14ac:dyDescent="0.3">
      <c r="B1256" s="32" t="s">
        <v>327</v>
      </c>
      <c r="C1256" s="42">
        <f t="shared" ref="C1256:I1262" si="639">IF(ISNUMBER(C806/C6*100000),C806/C6*100000,"nav")</f>
        <v>10.290603113959165</v>
      </c>
      <c r="D1256" s="43">
        <f t="shared" si="639"/>
        <v>10.975838754986309</v>
      </c>
      <c r="E1256" s="43">
        <f t="shared" si="639"/>
        <v>11.950232293012078</v>
      </c>
      <c r="F1256" s="43">
        <f t="shared" si="639"/>
        <v>12.231224240823286</v>
      </c>
      <c r="G1256" s="43">
        <f t="shared" si="639"/>
        <v>11.935234538306249</v>
      </c>
      <c r="H1256" s="43">
        <f t="shared" si="639"/>
        <v>12.340359955497918</v>
      </c>
      <c r="I1256" s="43">
        <f t="shared" si="639"/>
        <v>13.322866773170201</v>
      </c>
      <c r="J1256" s="42">
        <f t="shared" ref="J1256:P1262" si="640">IF(ISNUMBER(J806/C6*100000),J806/C6*100000,"nav")</f>
        <v>3.4328484368236629</v>
      </c>
      <c r="K1256" s="43">
        <f t="shared" si="640"/>
        <v>3.5504852980598702</v>
      </c>
      <c r="L1256" s="43">
        <f t="shared" si="640"/>
        <v>3.6436308161187743</v>
      </c>
      <c r="M1256" s="43">
        <f t="shared" si="640"/>
        <v>3.8828316735391502</v>
      </c>
      <c r="N1256" s="43">
        <f t="shared" si="640"/>
        <v>3.9112221025822285</v>
      </c>
      <c r="O1256" s="43">
        <f t="shared" si="640"/>
        <v>4.2484076823144497</v>
      </c>
      <c r="P1256" s="498">
        <f t="shared" si="640"/>
        <v>5.8175346544003466</v>
      </c>
    </row>
    <row r="1257" spans="2:17" s="301" customFormat="1" x14ac:dyDescent="0.3">
      <c r="B1257" s="31" t="s">
        <v>640</v>
      </c>
      <c r="C1257" s="34">
        <f t="shared" si="639"/>
        <v>53.775405882141179</v>
      </c>
      <c r="D1257" s="35">
        <f t="shared" si="639"/>
        <v>10.329823752433652</v>
      </c>
      <c r="E1257" s="35">
        <f t="shared" si="639"/>
        <v>12.131057594731413</v>
      </c>
      <c r="F1257" s="35">
        <f t="shared" si="639"/>
        <v>13.226788567729932</v>
      </c>
      <c r="G1257" s="35">
        <f t="shared" si="639"/>
        <v>13.061260257753442</v>
      </c>
      <c r="H1257" s="35">
        <f t="shared" si="639"/>
        <v>14.4190291565985</v>
      </c>
      <c r="I1257" s="35">
        <f t="shared" si="639"/>
        <v>17.670643451930356</v>
      </c>
      <c r="J1257" s="34">
        <f t="shared" si="640"/>
        <v>53.775405882141179</v>
      </c>
      <c r="K1257" s="35">
        <f t="shared" si="640"/>
        <v>10.329823752433652</v>
      </c>
      <c r="L1257" s="35">
        <f t="shared" si="640"/>
        <v>12.131057594731413</v>
      </c>
      <c r="M1257" s="35">
        <f t="shared" si="640"/>
        <v>13.226788567729932</v>
      </c>
      <c r="N1257" s="35">
        <f t="shared" si="640"/>
        <v>13.061260257753442</v>
      </c>
      <c r="O1257" s="35">
        <f t="shared" si="640"/>
        <v>14.4190291565985</v>
      </c>
      <c r="P1257" s="499">
        <f t="shared" si="640"/>
        <v>17.670643451930356</v>
      </c>
    </row>
    <row r="1258" spans="2:17" x14ac:dyDescent="0.3">
      <c r="B1258" s="31" t="s">
        <v>328</v>
      </c>
      <c r="C1258" s="34">
        <f t="shared" si="639"/>
        <v>1.5879216727538801</v>
      </c>
      <c r="D1258" s="35">
        <f t="shared" si="639"/>
        <v>1.7359465933510585</v>
      </c>
      <c r="E1258" s="35">
        <f t="shared" si="639"/>
        <v>1.8091539014383589</v>
      </c>
      <c r="F1258" s="35">
        <f t="shared" si="639"/>
        <v>1.9988816152541988</v>
      </c>
      <c r="G1258" s="35">
        <f t="shared" si="639"/>
        <v>2.3162865012006675</v>
      </c>
      <c r="H1258" s="35">
        <f t="shared" si="639"/>
        <v>2.8846666849944933</v>
      </c>
      <c r="I1258" s="35">
        <f t="shared" si="639"/>
        <v>2.8129332963187847</v>
      </c>
      <c r="J1258" s="34">
        <f t="shared" si="640"/>
        <v>0.63945603364916226</v>
      </c>
      <c r="K1258" s="35">
        <f t="shared" si="640"/>
        <v>0.74149773995253754</v>
      </c>
      <c r="L1258" s="35">
        <f t="shared" si="640"/>
        <v>0.81345884409451463</v>
      </c>
      <c r="M1258" s="35">
        <f t="shared" si="640"/>
        <v>1.0020221066573591</v>
      </c>
      <c r="N1258" s="35">
        <f t="shared" si="640"/>
        <v>1.2059677379159031</v>
      </c>
      <c r="O1258" s="35">
        <f t="shared" si="640"/>
        <v>1.4810180892488385</v>
      </c>
      <c r="P1258" s="499">
        <f t="shared" si="640"/>
        <v>1.7243323443843497</v>
      </c>
    </row>
    <row r="1259" spans="2:17" x14ac:dyDescent="0.3">
      <c r="B1259" s="31" t="s">
        <v>329</v>
      </c>
      <c r="C1259" s="34">
        <f t="shared" si="639"/>
        <v>18.922388811044129</v>
      </c>
      <c r="D1259" s="35">
        <f t="shared" si="639"/>
        <v>20.72027881609576</v>
      </c>
      <c r="E1259" s="35">
        <f t="shared" si="639"/>
        <v>16.863438365526441</v>
      </c>
      <c r="F1259" s="35">
        <f t="shared" si="639"/>
        <v>19.715624628317613</v>
      </c>
      <c r="G1259" s="35">
        <f t="shared" si="639"/>
        <v>21.708678846995404</v>
      </c>
      <c r="H1259" s="35">
        <f t="shared" si="639"/>
        <v>24.709755652360791</v>
      </c>
      <c r="I1259" s="35">
        <f t="shared" si="639"/>
        <v>26.457611277461357</v>
      </c>
      <c r="J1259" s="34">
        <f t="shared" si="640"/>
        <v>6.808401285173451</v>
      </c>
      <c r="K1259" s="35">
        <f t="shared" si="640"/>
        <v>7.603128406633247</v>
      </c>
      <c r="L1259" s="35">
        <f t="shared" si="640"/>
        <v>6.4266708758367148</v>
      </c>
      <c r="M1259" s="35">
        <f t="shared" si="640"/>
        <v>7.7959108384376847</v>
      </c>
      <c r="N1259" s="35">
        <f t="shared" si="640"/>
        <v>8.4994215732458276</v>
      </c>
      <c r="O1259" s="35">
        <f t="shared" si="640"/>
        <v>9.2224577930995597</v>
      </c>
      <c r="P1259" s="499">
        <f t="shared" si="640"/>
        <v>10.958124039817022</v>
      </c>
    </row>
    <row r="1260" spans="2:17" x14ac:dyDescent="0.3">
      <c r="B1260" s="31" t="s">
        <v>330</v>
      </c>
      <c r="C1260" s="34">
        <f t="shared" si="639"/>
        <v>13.609957185550634</v>
      </c>
      <c r="D1260" s="35">
        <f t="shared" si="639"/>
        <v>15.820655609330336</v>
      </c>
      <c r="E1260" s="35">
        <f t="shared" si="639"/>
        <v>16.00781985225942</v>
      </c>
      <c r="F1260" s="35">
        <f t="shared" si="639"/>
        <v>17.005417118422429</v>
      </c>
      <c r="G1260" s="35">
        <f t="shared" si="639"/>
        <v>21.820095512526795</v>
      </c>
      <c r="H1260" s="35">
        <f t="shared" si="639"/>
        <v>23.374849410358934</v>
      </c>
      <c r="I1260" s="35">
        <f t="shared" si="639"/>
        <v>34.115194312000341</v>
      </c>
      <c r="J1260" s="34">
        <f t="shared" si="640"/>
        <v>6.6911274989651259</v>
      </c>
      <c r="K1260" s="35">
        <f t="shared" si="640"/>
        <v>7.6910489385027043</v>
      </c>
      <c r="L1260" s="35">
        <f t="shared" si="640"/>
        <v>7.8216936090741944</v>
      </c>
      <c r="M1260" s="35">
        <f t="shared" si="640"/>
        <v>8.5728127284212921</v>
      </c>
      <c r="N1260" s="35">
        <f t="shared" si="640"/>
        <v>11.236978247771427</v>
      </c>
      <c r="O1260" s="35">
        <f t="shared" si="640"/>
        <v>12.648160272881858</v>
      </c>
      <c r="P1260" s="499">
        <f t="shared" si="640"/>
        <v>18.921206728528954</v>
      </c>
    </row>
    <row r="1261" spans="2:17" x14ac:dyDescent="0.3">
      <c r="B1261" s="31" t="s">
        <v>331</v>
      </c>
      <c r="C1261" s="34">
        <f t="shared" si="639"/>
        <v>9.8975629909851648</v>
      </c>
      <c r="D1261" s="35">
        <f t="shared" si="639"/>
        <v>10.225551872669808</v>
      </c>
      <c r="E1261" s="35">
        <f t="shared" si="639"/>
        <v>9.3257870933342897</v>
      </c>
      <c r="F1261" s="35">
        <f t="shared" si="639"/>
        <v>9.8406195257817188</v>
      </c>
      <c r="G1261" s="35">
        <f t="shared" si="639"/>
        <v>11.224946204043034</v>
      </c>
      <c r="H1261" s="35">
        <f t="shared" si="639"/>
        <v>10.976936937809521</v>
      </c>
      <c r="I1261" s="35">
        <f t="shared" si="639"/>
        <v>10.427659812069509</v>
      </c>
      <c r="J1261" s="34">
        <f t="shared" si="640"/>
        <v>4.0586539944418512</v>
      </c>
      <c r="K1261" s="35">
        <f t="shared" si="640"/>
        <v>4.3096276739225985</v>
      </c>
      <c r="L1261" s="35">
        <f t="shared" si="640"/>
        <v>3.9867612047121139</v>
      </c>
      <c r="M1261" s="35">
        <f t="shared" si="640"/>
        <v>4.2508425089026813</v>
      </c>
      <c r="N1261" s="35">
        <f t="shared" si="640"/>
        <v>4.9034166579630858</v>
      </c>
      <c r="O1261" s="35">
        <f t="shared" si="640"/>
        <v>4.8907386590501467</v>
      </c>
      <c r="P1261" s="499">
        <f t="shared" si="640"/>
        <v>5.3316051720030373</v>
      </c>
    </row>
    <row r="1262" spans="2:17" x14ac:dyDescent="0.3">
      <c r="B1262" s="31" t="s">
        <v>332</v>
      </c>
      <c r="C1262" s="34">
        <f t="shared" si="639"/>
        <v>20.273973605656348</v>
      </c>
      <c r="D1262" s="35">
        <f t="shared" si="639"/>
        <v>21.577976460077014</v>
      </c>
      <c r="E1262" s="35">
        <f t="shared" si="639"/>
        <v>23.793073173572548</v>
      </c>
      <c r="F1262" s="35">
        <f t="shared" si="639"/>
        <v>22.410132410671395</v>
      </c>
      <c r="G1262" s="35">
        <f t="shared" si="639"/>
        <v>23.128803726828945</v>
      </c>
      <c r="H1262" s="35">
        <f t="shared" si="639"/>
        <v>25.751590153399519</v>
      </c>
      <c r="I1262" s="35">
        <f t="shared" si="639"/>
        <v>20.420414748179553</v>
      </c>
      <c r="J1262" s="34">
        <f t="shared" si="640"/>
        <v>10.165514220096028</v>
      </c>
      <c r="K1262" s="35">
        <f t="shared" si="640"/>
        <v>11.425610772801248</v>
      </c>
      <c r="L1262" s="35">
        <f t="shared" si="640"/>
        <v>12.371125188185035</v>
      </c>
      <c r="M1262" s="35">
        <f t="shared" si="640"/>
        <v>10.461962756304965</v>
      </c>
      <c r="N1262" s="35">
        <f t="shared" si="640"/>
        <v>10.766474661725377</v>
      </c>
      <c r="O1262" s="35">
        <f t="shared" si="640"/>
        <v>11.422124041983494</v>
      </c>
      <c r="P1262" s="499">
        <f t="shared" si="640"/>
        <v>9.9905307850443315</v>
      </c>
    </row>
    <row r="1263" spans="2:17" x14ac:dyDescent="0.3">
      <c r="B1263" s="31" t="s">
        <v>477</v>
      </c>
      <c r="C1263" s="34" t="s">
        <v>10</v>
      </c>
      <c r="D1263" s="35" t="s">
        <v>10</v>
      </c>
      <c r="E1263" s="35" t="s">
        <v>10</v>
      </c>
      <c r="F1263" s="35" t="s">
        <v>10</v>
      </c>
      <c r="G1263" s="35" t="s">
        <v>10</v>
      </c>
      <c r="H1263" s="35" t="s">
        <v>10</v>
      </c>
      <c r="I1263" s="35" t="s">
        <v>10</v>
      </c>
      <c r="J1263" s="34" t="s">
        <v>10</v>
      </c>
      <c r="K1263" s="35" t="s">
        <v>10</v>
      </c>
      <c r="L1263" s="35" t="s">
        <v>10</v>
      </c>
      <c r="M1263" s="35" t="s">
        <v>10</v>
      </c>
      <c r="N1263" s="35" t="s">
        <v>10</v>
      </c>
      <c r="O1263" s="35" t="s">
        <v>10</v>
      </c>
      <c r="P1263" s="499" t="s">
        <v>10</v>
      </c>
    </row>
    <row r="1264" spans="2:17" s="301" customFormat="1" x14ac:dyDescent="0.3">
      <c r="B1264" s="31" t="s">
        <v>727</v>
      </c>
      <c r="C1264" s="34">
        <f t="shared" ref="C1264:I1272" si="641">IF(ISNUMBER(C814/C15*100000),C814/C15*100000,"nav")</f>
        <v>0</v>
      </c>
      <c r="D1264" s="35">
        <f t="shared" si="641"/>
        <v>10.763331061105822</v>
      </c>
      <c r="E1264" s="35">
        <f t="shared" si="641"/>
        <v>10.583534781358789</v>
      </c>
      <c r="F1264" s="35">
        <f t="shared" si="641"/>
        <v>11.444380230806852</v>
      </c>
      <c r="G1264" s="35">
        <f t="shared" si="641"/>
        <v>12.982040193488931</v>
      </c>
      <c r="H1264" s="35">
        <f t="shared" si="641"/>
        <v>14.649552613159756</v>
      </c>
      <c r="I1264" s="35">
        <f t="shared" si="641"/>
        <v>13.707528737407008</v>
      </c>
      <c r="J1264" s="34">
        <f t="shared" ref="J1264:J1272" si="642">IF(ISNUMBER(J814/C15*100000),J814/C15*100000,"nav")</f>
        <v>0</v>
      </c>
      <c r="K1264" s="35">
        <f t="shared" ref="K1264:K1272" si="643">IF(ISNUMBER(K814/D15*100000),K814/D15*100000,"nav")</f>
        <v>0.98249039030770158</v>
      </c>
      <c r="L1264" s="35">
        <f t="shared" ref="L1264:L1272" si="644">IF(ISNUMBER(L814/E15*100000),L814/E15*100000,"nav")</f>
        <v>1.1619066140905785</v>
      </c>
      <c r="M1264" s="35">
        <f t="shared" ref="M1264:M1272" si="645">IF(ISNUMBER(M814/F15*100000),M814/F15*100000,"nav")</f>
        <v>1.3275628181598005</v>
      </c>
      <c r="N1264" s="35">
        <f t="shared" ref="N1264:N1272" si="646">IF(ISNUMBER(N814/G15*100000),N814/G15*100000,"nav")</f>
        <v>1.5050488022234805</v>
      </c>
      <c r="O1264" s="35">
        <f t="shared" ref="O1264:O1272" si="647">IF(ISNUMBER(O814/H15*100000),O814/H15*100000,"nav")</f>
        <v>1.7261756022056092</v>
      </c>
      <c r="P1264" s="35">
        <f t="shared" ref="P1264:P1272" si="648">IF(ISNUMBER(P814/I15*100000),P814/I15*100000,"nav")</f>
        <v>2.0141501482116655</v>
      </c>
      <c r="Q1264" s="629"/>
    </row>
    <row r="1265" spans="2:16" x14ac:dyDescent="0.3">
      <c r="B1265" s="31" t="s">
        <v>333</v>
      </c>
      <c r="C1265" s="34" t="str">
        <f t="shared" si="641"/>
        <v>nav</v>
      </c>
      <c r="D1265" s="35">
        <f t="shared" si="641"/>
        <v>7.9106195687048171</v>
      </c>
      <c r="E1265" s="35">
        <f t="shared" si="641"/>
        <v>10.18546650611394</v>
      </c>
      <c r="F1265" s="35">
        <f t="shared" si="641"/>
        <v>11.144596762344976</v>
      </c>
      <c r="G1265" s="35">
        <f t="shared" si="641"/>
        <v>11.451278493976949</v>
      </c>
      <c r="H1265" s="35">
        <f t="shared" si="641"/>
        <v>12.727974402769709</v>
      </c>
      <c r="I1265" s="35">
        <f t="shared" si="641"/>
        <v>13.031033426290003</v>
      </c>
      <c r="J1265" s="34" t="str">
        <f t="shared" si="642"/>
        <v>nav</v>
      </c>
      <c r="K1265" s="35">
        <f t="shared" si="643"/>
        <v>2203.5357603642592</v>
      </c>
      <c r="L1265" s="35">
        <f t="shared" si="644"/>
        <v>2804.3402146958651</v>
      </c>
      <c r="M1265" s="35">
        <f t="shared" si="645"/>
        <v>2919.1899337008131</v>
      </c>
      <c r="N1265" s="35">
        <f t="shared" si="646"/>
        <v>3068.078098909144</v>
      </c>
      <c r="O1265" s="35">
        <f t="shared" si="647"/>
        <v>3428.8272224134894</v>
      </c>
      <c r="P1265" s="499">
        <f t="shared" si="648"/>
        <v>4245.8773792226211</v>
      </c>
    </row>
    <row r="1266" spans="2:16" x14ac:dyDescent="0.3">
      <c r="B1266" s="31" t="s">
        <v>334</v>
      </c>
      <c r="C1266" s="34">
        <f t="shared" si="641"/>
        <v>7.2025305242961598E-3</v>
      </c>
      <c r="D1266" s="35">
        <f t="shared" si="641"/>
        <v>7.7402535496439596E-3</v>
      </c>
      <c r="E1266" s="35">
        <f t="shared" si="641"/>
        <v>8.6151186191329894E-3</v>
      </c>
      <c r="F1266" s="35">
        <f t="shared" si="641"/>
        <v>1.0462716357525634E-2</v>
      </c>
      <c r="G1266" s="35">
        <f t="shared" si="641"/>
        <v>1.2145795634420401E-2</v>
      </c>
      <c r="H1266" s="35">
        <f t="shared" si="641"/>
        <v>1.2706910440989155E-2</v>
      </c>
      <c r="I1266" s="35">
        <f t="shared" si="641"/>
        <v>1.0788000167408936E-2</v>
      </c>
      <c r="J1266" s="34" t="str">
        <f t="shared" si="642"/>
        <v>nav</v>
      </c>
      <c r="K1266" s="35" t="str">
        <f t="shared" si="643"/>
        <v>nav</v>
      </c>
      <c r="L1266" s="35" t="str">
        <f t="shared" si="644"/>
        <v>nav</v>
      </c>
      <c r="M1266" s="35" t="str">
        <f t="shared" si="645"/>
        <v>nav</v>
      </c>
      <c r="N1266" s="35">
        <f t="shared" si="646"/>
        <v>1.2002194317688607E-2</v>
      </c>
      <c r="O1266" s="35">
        <f t="shared" si="647"/>
        <v>1.2537950460028003E-2</v>
      </c>
      <c r="P1266" s="499">
        <f t="shared" si="648"/>
        <v>1.066346712061304E-2</v>
      </c>
    </row>
    <row r="1267" spans="2:16" x14ac:dyDescent="0.3">
      <c r="B1267" s="31" t="s">
        <v>335</v>
      </c>
      <c r="C1267" s="34" t="str">
        <f t="shared" si="641"/>
        <v>nav</v>
      </c>
      <c r="D1267" s="35" t="str">
        <f t="shared" si="641"/>
        <v>nav</v>
      </c>
      <c r="E1267" s="35" t="str">
        <f t="shared" si="641"/>
        <v>nav</v>
      </c>
      <c r="F1267" s="35" t="str">
        <f t="shared" si="641"/>
        <v>nav</v>
      </c>
      <c r="G1267" s="35" t="str">
        <f t="shared" si="641"/>
        <v>nav</v>
      </c>
      <c r="H1267" s="35" t="str">
        <f t="shared" si="641"/>
        <v>nav</v>
      </c>
      <c r="I1267" s="35" t="str">
        <f t="shared" si="641"/>
        <v>nav</v>
      </c>
      <c r="J1267" s="34" t="str">
        <f t="shared" si="642"/>
        <v>nav</v>
      </c>
      <c r="K1267" s="35" t="str">
        <f t="shared" si="643"/>
        <v>nav</v>
      </c>
      <c r="L1267" s="35" t="str">
        <f t="shared" si="644"/>
        <v>nav</v>
      </c>
      <c r="M1267" s="35" t="str">
        <f t="shared" si="645"/>
        <v>nav</v>
      </c>
      <c r="N1267" s="35" t="str">
        <f t="shared" si="646"/>
        <v>nav</v>
      </c>
      <c r="O1267" s="35" t="str">
        <f t="shared" si="647"/>
        <v>nav</v>
      </c>
      <c r="P1267" s="499" t="str">
        <f t="shared" si="648"/>
        <v>nav</v>
      </c>
    </row>
    <row r="1268" spans="2:16" x14ac:dyDescent="0.3">
      <c r="B1268" s="31" t="s">
        <v>336</v>
      </c>
      <c r="C1268" s="34">
        <f t="shared" si="641"/>
        <v>46.454582583903417</v>
      </c>
      <c r="D1268" s="35">
        <f t="shared" si="641"/>
        <v>52.800217073862278</v>
      </c>
      <c r="E1268" s="35">
        <f t="shared" si="641"/>
        <v>60.726465967663181</v>
      </c>
      <c r="F1268" s="35">
        <f t="shared" si="641"/>
        <v>69.357992958144209</v>
      </c>
      <c r="G1268" s="35">
        <f t="shared" si="641"/>
        <v>82.279180960459243</v>
      </c>
      <c r="H1268" s="35">
        <f t="shared" si="641"/>
        <v>94.823112040690319</v>
      </c>
      <c r="I1268" s="35">
        <f t="shared" si="641"/>
        <v>106.86578786127333</v>
      </c>
      <c r="J1268" s="34">
        <f t="shared" si="642"/>
        <v>33.991276040197675</v>
      </c>
      <c r="K1268" s="35">
        <f t="shared" si="643"/>
        <v>39.980089313488079</v>
      </c>
      <c r="L1268" s="35">
        <f t="shared" si="644"/>
        <v>45.900410458709217</v>
      </c>
      <c r="M1268" s="35">
        <f t="shared" si="645"/>
        <v>51.282086657248279</v>
      </c>
      <c r="N1268" s="35">
        <f t="shared" si="646"/>
        <v>59.115423002092449</v>
      </c>
      <c r="O1268" s="35">
        <f t="shared" si="647"/>
        <v>69.395112765542692</v>
      </c>
      <c r="P1268" s="499">
        <f t="shared" si="648"/>
        <v>79.092558164346585</v>
      </c>
    </row>
    <row r="1269" spans="2:16" x14ac:dyDescent="0.3">
      <c r="B1269" s="31" t="s">
        <v>337</v>
      </c>
      <c r="C1269" s="34">
        <f t="shared" si="641"/>
        <v>8.9557711744168333</v>
      </c>
      <c r="D1269" s="35">
        <f t="shared" si="641"/>
        <v>9.6821757621834781</v>
      </c>
      <c r="E1269" s="35">
        <f t="shared" si="641"/>
        <v>9.9669704200172831</v>
      </c>
      <c r="F1269" s="35">
        <f t="shared" si="641"/>
        <v>10.616138490877464</v>
      </c>
      <c r="G1269" s="35">
        <f t="shared" si="641"/>
        <v>10.40351003670148</v>
      </c>
      <c r="H1269" s="35">
        <f t="shared" si="641"/>
        <v>10.859730064427577</v>
      </c>
      <c r="I1269" s="35">
        <f t="shared" si="641"/>
        <v>11.565953706613181</v>
      </c>
      <c r="J1269" s="34">
        <f t="shared" si="642"/>
        <v>1.5563074476813155</v>
      </c>
      <c r="K1269" s="35">
        <f t="shared" si="643"/>
        <v>1.8428752561568076</v>
      </c>
      <c r="L1269" s="35">
        <f t="shared" si="644"/>
        <v>1.8446360453232509</v>
      </c>
      <c r="M1269" s="35">
        <f t="shared" si="645"/>
        <v>2.0529982477108097</v>
      </c>
      <c r="N1269" s="35">
        <f t="shared" si="646"/>
        <v>2.2790039045853474</v>
      </c>
      <c r="O1269" s="35">
        <f t="shared" si="647"/>
        <v>2.5702186954548267</v>
      </c>
      <c r="P1269" s="499">
        <f t="shared" si="648"/>
        <v>3.041889477669109</v>
      </c>
    </row>
    <row r="1270" spans="2:16" x14ac:dyDescent="0.3">
      <c r="B1270" s="31" t="s">
        <v>338</v>
      </c>
      <c r="C1270" s="34" t="str">
        <f t="shared" si="641"/>
        <v>nav</v>
      </c>
      <c r="D1270" s="35">
        <f t="shared" si="641"/>
        <v>4.6265336647003794</v>
      </c>
      <c r="E1270" s="35">
        <f t="shared" si="641"/>
        <v>4.520463028418038</v>
      </c>
      <c r="F1270" s="35">
        <f t="shared" si="641"/>
        <v>4.8558260275530385</v>
      </c>
      <c r="G1270" s="35">
        <f t="shared" si="641"/>
        <v>5.5799321768812904</v>
      </c>
      <c r="H1270" s="35">
        <f t="shared" si="641"/>
        <v>6.103256297257075</v>
      </c>
      <c r="I1270" s="35">
        <f t="shared" si="641"/>
        <v>6.3065341364995424</v>
      </c>
      <c r="J1270" s="34" t="str">
        <f t="shared" si="642"/>
        <v>nav</v>
      </c>
      <c r="K1270" s="35">
        <f t="shared" si="643"/>
        <v>1.5393282601302061</v>
      </c>
      <c r="L1270" s="35">
        <f t="shared" si="644"/>
        <v>1.6756704264106113</v>
      </c>
      <c r="M1270" s="35">
        <f t="shared" si="645"/>
        <v>1.9315123548180455</v>
      </c>
      <c r="N1270" s="35">
        <f t="shared" si="646"/>
        <v>2.3039208545431347</v>
      </c>
      <c r="O1270" s="35">
        <f t="shared" si="647"/>
        <v>2.6326110879725464</v>
      </c>
      <c r="P1270" s="499">
        <f t="shared" si="648"/>
        <v>3.3457078565180414</v>
      </c>
    </row>
    <row r="1271" spans="2:16" x14ac:dyDescent="0.3">
      <c r="B1271" s="31" t="s">
        <v>339</v>
      </c>
      <c r="C1271" s="34">
        <f t="shared" si="641"/>
        <v>23.920546676443454</v>
      </c>
      <c r="D1271" s="35">
        <f t="shared" si="641"/>
        <v>30.337625145380549</v>
      </c>
      <c r="E1271" s="35">
        <f t="shared" si="641"/>
        <v>32.120926514748334</v>
      </c>
      <c r="F1271" s="35">
        <f t="shared" si="641"/>
        <v>30.39870645167592</v>
      </c>
      <c r="G1271" s="35">
        <f t="shared" si="641"/>
        <v>34.964422616391019</v>
      </c>
      <c r="H1271" s="35">
        <f t="shared" si="641"/>
        <v>37.917407627025845</v>
      </c>
      <c r="I1271" s="35">
        <f t="shared" si="641"/>
        <v>35.356175063348637</v>
      </c>
      <c r="J1271" s="34">
        <f t="shared" si="642"/>
        <v>6.2734032271675968</v>
      </c>
      <c r="K1271" s="35">
        <f t="shared" si="643"/>
        <v>8.032266428814987</v>
      </c>
      <c r="L1271" s="35">
        <f t="shared" si="644"/>
        <v>8.5289123034690544</v>
      </c>
      <c r="M1271" s="35">
        <f t="shared" si="645"/>
        <v>8.354810097223087</v>
      </c>
      <c r="N1271" s="35">
        <f t="shared" si="646"/>
        <v>10.055069400645696</v>
      </c>
      <c r="O1271" s="35">
        <f t="shared" si="647"/>
        <v>11.257640153575638</v>
      </c>
      <c r="P1271" s="499">
        <f t="shared" si="648"/>
        <v>14.56657731141965</v>
      </c>
    </row>
    <row r="1272" spans="2:16" x14ac:dyDescent="0.3">
      <c r="B1272" s="33" t="s">
        <v>340</v>
      </c>
      <c r="C1272" s="36">
        <f t="shared" si="641"/>
        <v>10.189287782345559</v>
      </c>
      <c r="D1272" s="37">
        <f t="shared" si="641"/>
        <v>12.558457416084011</v>
      </c>
      <c r="E1272" s="37">
        <f t="shared" si="641"/>
        <v>14.626246725048023</v>
      </c>
      <c r="F1272" s="37">
        <f t="shared" si="641"/>
        <v>14.087177000905504</v>
      </c>
      <c r="G1272" s="37">
        <f t="shared" si="641"/>
        <v>13.754751270210431</v>
      </c>
      <c r="H1272" s="37">
        <f t="shared" si="641"/>
        <v>14.626070732734874</v>
      </c>
      <c r="I1272" s="37">
        <f t="shared" si="641"/>
        <v>16.263503979001136</v>
      </c>
      <c r="J1272" s="36">
        <f t="shared" si="642"/>
        <v>5.5779058651089315</v>
      </c>
      <c r="K1272" s="37">
        <f t="shared" si="643"/>
        <v>6.781004747503542</v>
      </c>
      <c r="L1272" s="37">
        <f t="shared" si="644"/>
        <v>7.857367409324933</v>
      </c>
      <c r="M1272" s="37">
        <f t="shared" si="645"/>
        <v>7.5069572930784014</v>
      </c>
      <c r="N1272" s="37">
        <f t="shared" si="646"/>
        <v>7.524860179478102</v>
      </c>
      <c r="O1272" s="37">
        <f t="shared" si="647"/>
        <v>7.9608775442943998</v>
      </c>
      <c r="P1272" s="500">
        <f t="shared" si="648"/>
        <v>9.1053686128971947</v>
      </c>
    </row>
    <row r="1273" spans="2:16" x14ac:dyDescent="0.3">
      <c r="B1273" s="3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</row>
    <row r="1274" spans="2:16" x14ac:dyDescent="0.3">
      <c r="B1274" s="722" t="s">
        <v>390</v>
      </c>
      <c r="C1274" s="722"/>
      <c r="D1274" s="722"/>
      <c r="E1274" s="722"/>
      <c r="F1274" s="722"/>
      <c r="G1274" s="722"/>
      <c r="H1274" s="722"/>
      <c r="I1274" s="722"/>
      <c r="J1274" s="722"/>
      <c r="K1274" s="722"/>
      <c r="L1274" s="722"/>
      <c r="M1274" s="722"/>
      <c r="N1274" s="722"/>
      <c r="O1274" s="722"/>
      <c r="P1274" s="722"/>
    </row>
    <row r="1275" spans="2:16" x14ac:dyDescent="0.3">
      <c r="B1275" s="12"/>
      <c r="C1275" s="13"/>
      <c r="D1275" s="13"/>
      <c r="E1275" s="13"/>
      <c r="F1275" s="13"/>
      <c r="G1275" s="13"/>
      <c r="H1275" s="13"/>
      <c r="I1275" s="13"/>
      <c r="J1275" s="14"/>
      <c r="K1275" s="14"/>
      <c r="L1275" s="14"/>
      <c r="M1275" s="14"/>
      <c r="N1275" s="14"/>
      <c r="O1275" s="14"/>
      <c r="P1275" s="14"/>
    </row>
    <row r="1276" spans="2:16" x14ac:dyDescent="0.3">
      <c r="B1276" s="7"/>
      <c r="C1276" s="720" t="s">
        <v>354</v>
      </c>
      <c r="D1276" s="721"/>
      <c r="E1276" s="721"/>
      <c r="F1276" s="721"/>
      <c r="G1276" s="721"/>
      <c r="H1276" s="721"/>
      <c r="I1276" s="721"/>
      <c r="J1276" s="720" t="s">
        <v>355</v>
      </c>
      <c r="K1276" s="721"/>
      <c r="L1276" s="721"/>
      <c r="M1276" s="721"/>
      <c r="N1276" s="721"/>
      <c r="O1276" s="721"/>
      <c r="P1276" s="721"/>
    </row>
    <row r="1277" spans="2:16" x14ac:dyDescent="0.3">
      <c r="B1277" s="3"/>
      <c r="C1277" s="432">
        <v>2014</v>
      </c>
      <c r="D1277" s="433">
        <v>2015</v>
      </c>
      <c r="E1277" s="433">
        <v>2016</v>
      </c>
      <c r="F1277" s="433">
        <v>2017</v>
      </c>
      <c r="G1277" s="433">
        <v>2018</v>
      </c>
      <c r="H1277" s="433">
        <v>2019</v>
      </c>
      <c r="I1277" s="433">
        <v>2020</v>
      </c>
      <c r="J1277" s="384">
        <v>2014</v>
      </c>
      <c r="K1277" s="385">
        <v>2015</v>
      </c>
      <c r="L1277" s="385">
        <v>2016</v>
      </c>
      <c r="M1277" s="385">
        <v>2017</v>
      </c>
      <c r="N1277" s="385">
        <v>2018</v>
      </c>
      <c r="O1277" s="385">
        <v>2019</v>
      </c>
      <c r="P1277" s="385">
        <v>2020</v>
      </c>
    </row>
    <row r="1278" spans="2:16" x14ac:dyDescent="0.3">
      <c r="B1278" s="32" t="s">
        <v>327</v>
      </c>
      <c r="C1278" s="42" t="s">
        <v>10</v>
      </c>
      <c r="D1278" s="43" t="s">
        <v>10</v>
      </c>
      <c r="E1278" s="43" t="s">
        <v>10</v>
      </c>
      <c r="F1278" s="43" t="s">
        <v>10</v>
      </c>
      <c r="G1278" s="43" t="s">
        <v>10</v>
      </c>
      <c r="H1278" s="43" t="s">
        <v>10</v>
      </c>
      <c r="I1278" s="43" t="s">
        <v>10</v>
      </c>
      <c r="J1278" s="42">
        <f t="shared" ref="J1278:P1284" si="649">IF(ISNUMBER(J828/C6*100000),J828/C6*100000,"nav")</f>
        <v>6.8577546771355014</v>
      </c>
      <c r="K1278" s="43">
        <f t="shared" si="649"/>
        <v>7.4253534569264392</v>
      </c>
      <c r="L1278" s="43">
        <f t="shared" si="649"/>
        <v>8.1259451471366635</v>
      </c>
      <c r="M1278" s="43">
        <f t="shared" si="649"/>
        <v>8.0789888282363354</v>
      </c>
      <c r="N1278" s="43">
        <f t="shared" si="649"/>
        <v>7.6468614567813376</v>
      </c>
      <c r="O1278" s="43">
        <f t="shared" si="649"/>
        <v>8.0358403768287658</v>
      </c>
      <c r="P1278" s="498">
        <f t="shared" si="649"/>
        <v>7.5053321187698554</v>
      </c>
    </row>
    <row r="1279" spans="2:16" s="301" customFormat="1" x14ac:dyDescent="0.3">
      <c r="B1279" s="31" t="s">
        <v>640</v>
      </c>
      <c r="C1279" s="34" t="s">
        <v>10</v>
      </c>
      <c r="D1279" s="35" t="s">
        <v>10</v>
      </c>
      <c r="E1279" s="35" t="s">
        <v>10</v>
      </c>
      <c r="F1279" s="35" t="s">
        <v>10</v>
      </c>
      <c r="G1279" s="35" t="s">
        <v>10</v>
      </c>
      <c r="H1279" s="35" t="s">
        <v>10</v>
      </c>
      <c r="I1279" s="35" t="s">
        <v>10</v>
      </c>
      <c r="J1279" s="34">
        <f t="shared" si="649"/>
        <v>3.9082940350624571</v>
      </c>
      <c r="K1279" s="35">
        <f t="shared" si="649"/>
        <v>4.9945776548143597</v>
      </c>
      <c r="L1279" s="35">
        <f t="shared" si="649"/>
        <v>5.1326944388159683</v>
      </c>
      <c r="M1279" s="35">
        <f t="shared" si="649"/>
        <v>6.4061570824652598</v>
      </c>
      <c r="N1279" s="35">
        <f t="shared" si="649"/>
        <v>6.4246661240005141</v>
      </c>
      <c r="O1279" s="35">
        <f t="shared" si="649"/>
        <v>6.7479336363215108</v>
      </c>
      <c r="P1279" s="499">
        <f t="shared" si="649"/>
        <v>6.1991016906384058</v>
      </c>
    </row>
    <row r="1280" spans="2:16" x14ac:dyDescent="0.3">
      <c r="B1280" s="31" t="s">
        <v>328</v>
      </c>
      <c r="C1280" s="34" t="s">
        <v>12</v>
      </c>
      <c r="D1280" s="35" t="s">
        <v>12</v>
      </c>
      <c r="E1280" s="35" t="s">
        <v>12</v>
      </c>
      <c r="F1280" s="35" t="s">
        <v>12</v>
      </c>
      <c r="G1280" s="35" t="s">
        <v>12</v>
      </c>
      <c r="H1280" s="35" t="s">
        <v>12</v>
      </c>
      <c r="I1280" s="35" t="s">
        <v>12</v>
      </c>
      <c r="J1280" s="34">
        <f t="shared" si="649"/>
        <v>0.94846563910471715</v>
      </c>
      <c r="K1280" s="35">
        <f t="shared" si="649"/>
        <v>0.99444885339852107</v>
      </c>
      <c r="L1280" s="35">
        <f t="shared" si="649"/>
        <v>0.99569505734384434</v>
      </c>
      <c r="M1280" s="35">
        <f t="shared" si="649"/>
        <v>0.99685950859683992</v>
      </c>
      <c r="N1280" s="35">
        <f t="shared" si="649"/>
        <v>1.1103187632847642</v>
      </c>
      <c r="O1280" s="35">
        <f t="shared" si="649"/>
        <v>1.4036485957456555</v>
      </c>
      <c r="P1280" s="499">
        <f t="shared" si="649"/>
        <v>1.0886009519344353</v>
      </c>
    </row>
    <row r="1281" spans="2:17" x14ac:dyDescent="0.3">
      <c r="B1281" s="31" t="s">
        <v>329</v>
      </c>
      <c r="C1281" s="34" t="s">
        <v>10</v>
      </c>
      <c r="D1281" s="35" t="s">
        <v>10</v>
      </c>
      <c r="E1281" s="35" t="s">
        <v>10</v>
      </c>
      <c r="F1281" s="35" t="s">
        <v>10</v>
      </c>
      <c r="G1281" s="35" t="s">
        <v>10</v>
      </c>
      <c r="H1281" s="35" t="s">
        <v>10</v>
      </c>
      <c r="I1281" s="35" t="s">
        <v>10</v>
      </c>
      <c r="J1281" s="34">
        <f t="shared" si="649"/>
        <v>12.113987525870682</v>
      </c>
      <c r="K1281" s="35">
        <f t="shared" si="649"/>
        <v>17.164379599583924</v>
      </c>
      <c r="L1281" s="35">
        <f t="shared" si="649"/>
        <v>13.700998111436027</v>
      </c>
      <c r="M1281" s="35">
        <f t="shared" si="649"/>
        <v>13.238953105313447</v>
      </c>
      <c r="N1281" s="35">
        <f t="shared" si="649"/>
        <v>14.580416260109548</v>
      </c>
      <c r="O1281" s="35">
        <f t="shared" si="649"/>
        <v>14.342083962829861</v>
      </c>
      <c r="P1281" s="499">
        <f t="shared" si="649"/>
        <v>18.389577687962955</v>
      </c>
    </row>
    <row r="1282" spans="2:17" x14ac:dyDescent="0.3">
      <c r="B1282" s="31" t="s">
        <v>330</v>
      </c>
      <c r="C1282" s="34" t="s">
        <v>12</v>
      </c>
      <c r="D1282" s="35" t="s">
        <v>12</v>
      </c>
      <c r="E1282" s="35" t="s">
        <v>12</v>
      </c>
      <c r="F1282" s="35" t="s">
        <v>12</v>
      </c>
      <c r="G1282" s="35" t="s">
        <v>12</v>
      </c>
      <c r="H1282" s="35" t="s">
        <v>12</v>
      </c>
      <c r="I1282" s="35" t="s">
        <v>12</v>
      </c>
      <c r="J1282" s="34">
        <f t="shared" si="649"/>
        <v>6.918829686585509</v>
      </c>
      <c r="K1282" s="35">
        <f t="shared" si="649"/>
        <v>8.1296066708276307</v>
      </c>
      <c r="L1282" s="35">
        <f t="shared" si="649"/>
        <v>8.1861262431852264</v>
      </c>
      <c r="M1282" s="35">
        <f t="shared" si="649"/>
        <v>8.4326043900011367</v>
      </c>
      <c r="N1282" s="35">
        <f t="shared" si="649"/>
        <v>10.583117264755369</v>
      </c>
      <c r="O1282" s="35">
        <f t="shared" si="649"/>
        <v>10.726689137477079</v>
      </c>
      <c r="P1282" s="499">
        <f t="shared" si="649"/>
        <v>15.193987787552075</v>
      </c>
    </row>
    <row r="1283" spans="2:17" x14ac:dyDescent="0.3">
      <c r="B1283" s="31" t="s">
        <v>331</v>
      </c>
      <c r="C1283" s="34" t="s">
        <v>12</v>
      </c>
      <c r="D1283" s="35" t="s">
        <v>12</v>
      </c>
      <c r="E1283" s="35" t="s">
        <v>12</v>
      </c>
      <c r="F1283" s="35" t="s">
        <v>12</v>
      </c>
      <c r="G1283" s="35" t="s">
        <v>12</v>
      </c>
      <c r="H1283" s="35" t="s">
        <v>12</v>
      </c>
      <c r="I1283" s="35" t="s">
        <v>12</v>
      </c>
      <c r="J1283" s="34">
        <f t="shared" si="649"/>
        <v>5.8389089965433145</v>
      </c>
      <c r="K1283" s="35">
        <f t="shared" si="649"/>
        <v>5.9159241987472084</v>
      </c>
      <c r="L1283" s="35">
        <f t="shared" si="649"/>
        <v>5.3390258886221735</v>
      </c>
      <c r="M1283" s="35">
        <f t="shared" si="649"/>
        <v>5.5897770168790366</v>
      </c>
      <c r="N1283" s="35">
        <f t="shared" si="649"/>
        <v>6.3215295460799474</v>
      </c>
      <c r="O1283" s="35">
        <f t="shared" si="649"/>
        <v>6.0861982787593742</v>
      </c>
      <c r="P1283" s="499">
        <f t="shared" si="649"/>
        <v>5.0960546400664732</v>
      </c>
    </row>
    <row r="1284" spans="2:17" x14ac:dyDescent="0.3">
      <c r="B1284" s="31" t="s">
        <v>332</v>
      </c>
      <c r="C1284" s="34" t="s">
        <v>10</v>
      </c>
      <c r="D1284" s="35" t="s">
        <v>10</v>
      </c>
      <c r="E1284" s="35" t="s">
        <v>10</v>
      </c>
      <c r="F1284" s="35" t="s">
        <v>10</v>
      </c>
      <c r="G1284" s="35" t="s">
        <v>10</v>
      </c>
      <c r="H1284" s="35" t="s">
        <v>10</v>
      </c>
      <c r="I1284" s="35" t="s">
        <v>10</v>
      </c>
      <c r="J1284" s="34">
        <f t="shared" si="649"/>
        <v>10.108448025314424</v>
      </c>
      <c r="K1284" s="35">
        <f t="shared" si="649"/>
        <v>10.15224046130867</v>
      </c>
      <c r="L1284" s="35">
        <f t="shared" si="649"/>
        <v>11.437152569636009</v>
      </c>
      <c r="M1284" s="35">
        <f t="shared" si="649"/>
        <v>11.948169654366428</v>
      </c>
      <c r="N1284" s="35">
        <f t="shared" si="649"/>
        <v>12.36232906510357</v>
      </c>
      <c r="O1284" s="35">
        <f t="shared" si="649"/>
        <v>14.329466111416021</v>
      </c>
      <c r="P1284" s="499">
        <f t="shared" si="649"/>
        <v>10.429883963135218</v>
      </c>
    </row>
    <row r="1285" spans="2:17" x14ac:dyDescent="0.3">
      <c r="B1285" s="31" t="s">
        <v>477</v>
      </c>
      <c r="C1285" s="34" t="s">
        <v>12</v>
      </c>
      <c r="D1285" s="35" t="s">
        <v>12</v>
      </c>
      <c r="E1285" s="35" t="s">
        <v>12</v>
      </c>
      <c r="F1285" s="35" t="s">
        <v>12</v>
      </c>
      <c r="G1285" s="35" t="s">
        <v>12</v>
      </c>
      <c r="H1285" s="35" t="s">
        <v>12</v>
      </c>
      <c r="I1285" s="35" t="s">
        <v>12</v>
      </c>
      <c r="J1285" s="34" t="s">
        <v>10</v>
      </c>
      <c r="K1285" s="35" t="s">
        <v>10</v>
      </c>
      <c r="L1285" s="35" t="s">
        <v>10</v>
      </c>
      <c r="M1285" s="35" t="s">
        <v>10</v>
      </c>
      <c r="N1285" s="35" t="s">
        <v>10</v>
      </c>
      <c r="O1285" s="35" t="s">
        <v>10</v>
      </c>
      <c r="P1285" s="499" t="s">
        <v>10</v>
      </c>
    </row>
    <row r="1286" spans="2:17" s="301" customFormat="1" x14ac:dyDescent="0.3">
      <c r="B1286" s="31" t="s">
        <v>727</v>
      </c>
      <c r="C1286" s="34" t="s">
        <v>10</v>
      </c>
      <c r="D1286" s="35" t="s">
        <v>10</v>
      </c>
      <c r="E1286" s="35" t="s">
        <v>10</v>
      </c>
      <c r="F1286" s="35" t="s">
        <v>10</v>
      </c>
      <c r="G1286" s="35" t="s">
        <v>10</v>
      </c>
      <c r="H1286" s="35" t="s">
        <v>10</v>
      </c>
      <c r="I1286" s="35" t="s">
        <v>10</v>
      </c>
      <c r="J1286" s="34">
        <f t="shared" ref="J1286:J1294" si="650">IF(ISNUMBER(J836/C15*100000),J836/C15*100000,"nav")</f>
        <v>0</v>
      </c>
      <c r="K1286" s="35">
        <f t="shared" ref="K1286:K1294" si="651">IF(ISNUMBER(K836/D15*100000),K836/D15*100000,"nav")</f>
        <v>9.7808406707981206</v>
      </c>
      <c r="L1286" s="35">
        <f t="shared" ref="L1286:L1294" si="652">IF(ISNUMBER(L836/E15*100000),L836/E15*100000,"nav")</f>
        <v>9.4216281672682101</v>
      </c>
      <c r="M1286" s="35">
        <f t="shared" ref="M1286:M1294" si="653">IF(ISNUMBER(M836/F15*100000),M836/F15*100000,"nav")</f>
        <v>10.116817412647052</v>
      </c>
      <c r="N1286" s="35">
        <f t="shared" ref="N1286:N1294" si="654">IF(ISNUMBER(N836/G15*100000),N836/G15*100000,"nav")</f>
        <v>11.47699139126545</v>
      </c>
      <c r="O1286" s="35">
        <f t="shared" ref="O1286:O1294" si="655">IF(ISNUMBER(O836/H15*100000),O836/H15*100000,"nav")</f>
        <v>12.923377010954148</v>
      </c>
      <c r="P1286" s="35">
        <f t="shared" ref="P1286:P1294" si="656">IF(ISNUMBER(P836/I15*100000),P836/I15*100000,"nav")</f>
        <v>11.693378589195346</v>
      </c>
      <c r="Q1286" s="629"/>
    </row>
    <row r="1287" spans="2:17" x14ac:dyDescent="0.3">
      <c r="B1287" s="31" t="s">
        <v>333</v>
      </c>
      <c r="C1287" s="34" t="s">
        <v>10</v>
      </c>
      <c r="D1287" s="35" t="s">
        <v>10</v>
      </c>
      <c r="E1287" s="35" t="s">
        <v>10</v>
      </c>
      <c r="F1287" s="35" t="s">
        <v>10</v>
      </c>
      <c r="G1287" s="35" t="s">
        <v>10</v>
      </c>
      <c r="H1287" s="35" t="s">
        <v>10</v>
      </c>
      <c r="I1287" s="35" t="s">
        <v>10</v>
      </c>
      <c r="J1287" s="34" t="str">
        <f t="shared" si="650"/>
        <v>nav</v>
      </c>
      <c r="K1287" s="35">
        <f t="shared" si="651"/>
        <v>5.7070838083405588</v>
      </c>
      <c r="L1287" s="35">
        <f t="shared" si="652"/>
        <v>7.3811262914180755</v>
      </c>
      <c r="M1287" s="35">
        <f t="shared" si="653"/>
        <v>8.2254068286441626</v>
      </c>
      <c r="N1287" s="35">
        <f t="shared" si="654"/>
        <v>8.3832003950678029</v>
      </c>
      <c r="O1287" s="35">
        <f t="shared" si="655"/>
        <v>9.2991471803562238</v>
      </c>
      <c r="P1287" s="499">
        <f t="shared" si="656"/>
        <v>8.78515604706738</v>
      </c>
    </row>
    <row r="1288" spans="2:17" x14ac:dyDescent="0.3">
      <c r="B1288" s="31" t="s">
        <v>334</v>
      </c>
      <c r="C1288" s="34" t="s">
        <v>10</v>
      </c>
      <c r="D1288" s="35" t="s">
        <v>10</v>
      </c>
      <c r="E1288" s="35" t="s">
        <v>10</v>
      </c>
      <c r="F1288" s="35" t="s">
        <v>10</v>
      </c>
      <c r="G1288" s="35" t="s">
        <v>10</v>
      </c>
      <c r="H1288" s="35" t="s">
        <v>10</v>
      </c>
      <c r="I1288" s="35" t="s">
        <v>10</v>
      </c>
      <c r="J1288" s="34" t="str">
        <f t="shared" si="650"/>
        <v>nav</v>
      </c>
      <c r="K1288" s="35" t="str">
        <f t="shared" si="651"/>
        <v>nav</v>
      </c>
      <c r="L1288" s="35" t="str">
        <f t="shared" si="652"/>
        <v>nav</v>
      </c>
      <c r="M1288" s="35" t="str">
        <f t="shared" si="653"/>
        <v>nav</v>
      </c>
      <c r="N1288" s="35">
        <f t="shared" si="654"/>
        <v>1.4360131673179312E-4</v>
      </c>
      <c r="O1288" s="35">
        <f t="shared" si="655"/>
        <v>1.6895998096115055E-4</v>
      </c>
      <c r="P1288" s="499">
        <f t="shared" si="656"/>
        <v>1.2453304679589796E-4</v>
      </c>
    </row>
    <row r="1289" spans="2:17" x14ac:dyDescent="0.3">
      <c r="B1289" s="31" t="s">
        <v>335</v>
      </c>
      <c r="C1289" s="34" t="s">
        <v>10</v>
      </c>
      <c r="D1289" s="35" t="s">
        <v>10</v>
      </c>
      <c r="E1289" s="35" t="s">
        <v>10</v>
      </c>
      <c r="F1289" s="35" t="s">
        <v>10</v>
      </c>
      <c r="G1289" s="35" t="s">
        <v>10</v>
      </c>
      <c r="H1289" s="35" t="s">
        <v>10</v>
      </c>
      <c r="I1289" s="35" t="s">
        <v>10</v>
      </c>
      <c r="J1289" s="34" t="str">
        <f t="shared" si="650"/>
        <v>nav</v>
      </c>
      <c r="K1289" s="35" t="str">
        <f t="shared" si="651"/>
        <v>nav</v>
      </c>
      <c r="L1289" s="35" t="str">
        <f t="shared" si="652"/>
        <v>nav</v>
      </c>
      <c r="M1289" s="35" t="str">
        <f t="shared" si="653"/>
        <v>nav</v>
      </c>
      <c r="N1289" s="35" t="str">
        <f t="shared" si="654"/>
        <v>nav</v>
      </c>
      <c r="O1289" s="35" t="str">
        <f t="shared" si="655"/>
        <v>nav</v>
      </c>
      <c r="P1289" s="499" t="str">
        <f t="shared" si="656"/>
        <v>nav</v>
      </c>
    </row>
    <row r="1290" spans="2:17" x14ac:dyDescent="0.3">
      <c r="B1290" s="31" t="s">
        <v>336</v>
      </c>
      <c r="C1290" s="34" t="s">
        <v>12</v>
      </c>
      <c r="D1290" s="35" t="s">
        <v>12</v>
      </c>
      <c r="E1290" s="35" t="s">
        <v>12</v>
      </c>
      <c r="F1290" s="35" t="s">
        <v>12</v>
      </c>
      <c r="G1290" s="35" t="s">
        <v>12</v>
      </c>
      <c r="H1290" s="35" t="s">
        <v>12</v>
      </c>
      <c r="I1290" s="35" t="s">
        <v>12</v>
      </c>
      <c r="J1290" s="34">
        <f t="shared" si="650"/>
        <v>12.463306543705748</v>
      </c>
      <c r="K1290" s="35">
        <f t="shared" si="651"/>
        <v>12.8201277603742</v>
      </c>
      <c r="L1290" s="35">
        <f t="shared" si="652"/>
        <v>14.82605550895396</v>
      </c>
      <c r="M1290" s="35">
        <f t="shared" si="653"/>
        <v>18.075906300895909</v>
      </c>
      <c r="N1290" s="35">
        <f t="shared" si="654"/>
        <v>23.163757958366794</v>
      </c>
      <c r="O1290" s="35">
        <f t="shared" si="655"/>
        <v>25.427999275147634</v>
      </c>
      <c r="P1290" s="499">
        <f t="shared" si="656"/>
        <v>27.773229696926748</v>
      </c>
    </row>
    <row r="1291" spans="2:17" x14ac:dyDescent="0.3">
      <c r="B1291" s="31" t="s">
        <v>337</v>
      </c>
      <c r="C1291" s="34" t="s">
        <v>12</v>
      </c>
      <c r="D1291" s="35" t="s">
        <v>12</v>
      </c>
      <c r="E1291" s="35" t="s">
        <v>12</v>
      </c>
      <c r="F1291" s="35" t="s">
        <v>12</v>
      </c>
      <c r="G1291" s="35" t="s">
        <v>12</v>
      </c>
      <c r="H1291" s="35" t="s">
        <v>12</v>
      </c>
      <c r="I1291" s="35" t="s">
        <v>12</v>
      </c>
      <c r="J1291" s="34">
        <f t="shared" si="650"/>
        <v>7.3371739523495334</v>
      </c>
      <c r="K1291" s="35">
        <f t="shared" si="651"/>
        <v>7.8190180431152205</v>
      </c>
      <c r="L1291" s="35">
        <f t="shared" si="652"/>
        <v>8.1030969379005491</v>
      </c>
      <c r="M1291" s="35">
        <f t="shared" si="653"/>
        <v>8.5526440160845691</v>
      </c>
      <c r="N1291" s="35">
        <f t="shared" si="654"/>
        <v>8.116186265422046</v>
      </c>
      <c r="O1291" s="35">
        <f t="shared" si="655"/>
        <v>8.2824195815723041</v>
      </c>
      <c r="P1291" s="499">
        <f t="shared" si="656"/>
        <v>8.5168606601137977</v>
      </c>
    </row>
    <row r="1292" spans="2:17" x14ac:dyDescent="0.3">
      <c r="B1292" s="31" t="s">
        <v>338</v>
      </c>
      <c r="C1292" s="34" t="s">
        <v>10</v>
      </c>
      <c r="D1292" s="35" t="s">
        <v>10</v>
      </c>
      <c r="E1292" s="35" t="s">
        <v>10</v>
      </c>
      <c r="F1292" s="35" t="s">
        <v>10</v>
      </c>
      <c r="G1292" s="35" t="s">
        <v>10</v>
      </c>
      <c r="H1292" s="35" t="s">
        <v>10</v>
      </c>
      <c r="I1292" s="35" t="s">
        <v>10</v>
      </c>
      <c r="J1292" s="34" t="str">
        <f t="shared" si="650"/>
        <v>nav</v>
      </c>
      <c r="K1292" s="35">
        <f t="shared" si="651"/>
        <v>3.0872054045701738</v>
      </c>
      <c r="L1292" s="35">
        <f t="shared" si="652"/>
        <v>2.8447926020074266</v>
      </c>
      <c r="M1292" s="35">
        <f t="shared" si="653"/>
        <v>2.9243136727349923</v>
      </c>
      <c r="N1292" s="35">
        <f t="shared" si="654"/>
        <v>3.2760113223381557</v>
      </c>
      <c r="O1292" s="35">
        <f t="shared" si="655"/>
        <v>3.4706452092845281</v>
      </c>
      <c r="P1292" s="499">
        <f t="shared" si="656"/>
        <v>2.9608262799815015</v>
      </c>
    </row>
    <row r="1293" spans="2:17" x14ac:dyDescent="0.3">
      <c r="B1293" s="31" t="s">
        <v>339</v>
      </c>
      <c r="C1293" s="34" t="s">
        <v>10</v>
      </c>
      <c r="D1293" s="35" t="s">
        <v>10</v>
      </c>
      <c r="E1293" s="35" t="s">
        <v>10</v>
      </c>
      <c r="F1293" s="35" t="s">
        <v>10</v>
      </c>
      <c r="G1293" s="35" t="s">
        <v>10</v>
      </c>
      <c r="H1293" s="35" t="s">
        <v>10</v>
      </c>
      <c r="I1293" s="35" t="s">
        <v>10</v>
      </c>
      <c r="J1293" s="34">
        <f t="shared" si="650"/>
        <v>17.647143449275855</v>
      </c>
      <c r="K1293" s="35">
        <f t="shared" si="651"/>
        <v>22.305358716565557</v>
      </c>
      <c r="L1293" s="35">
        <f t="shared" si="652"/>
        <v>23.592014211279281</v>
      </c>
      <c r="M1293" s="35">
        <f t="shared" si="653"/>
        <v>22.04389635445283</v>
      </c>
      <c r="N1293" s="35">
        <f t="shared" si="654"/>
        <v>24.909353215745323</v>
      </c>
      <c r="O1293" s="35">
        <f t="shared" si="655"/>
        <v>26.659767473450199</v>
      </c>
      <c r="P1293" s="499">
        <f t="shared" si="656"/>
        <v>20.789597751928987</v>
      </c>
    </row>
    <row r="1294" spans="2:17" x14ac:dyDescent="0.3">
      <c r="B1294" s="33" t="s">
        <v>340</v>
      </c>
      <c r="C1294" s="36" t="s">
        <v>12</v>
      </c>
      <c r="D1294" s="37" t="s">
        <v>12</v>
      </c>
      <c r="E1294" s="37" t="s">
        <v>12</v>
      </c>
      <c r="F1294" s="37" t="s">
        <v>12</v>
      </c>
      <c r="G1294" s="37" t="s">
        <v>12</v>
      </c>
      <c r="H1294" s="37" t="s">
        <v>12</v>
      </c>
      <c r="I1294" s="37" t="s">
        <v>12</v>
      </c>
      <c r="J1294" s="36">
        <f t="shared" si="650"/>
        <v>4.6113819172366286</v>
      </c>
      <c r="K1294" s="37">
        <f t="shared" si="651"/>
        <v>5.7774526685804659</v>
      </c>
      <c r="L1294" s="37">
        <f t="shared" si="652"/>
        <v>6.7688793157230887</v>
      </c>
      <c r="M1294" s="37">
        <f t="shared" si="653"/>
        <v>6.5802197078271023</v>
      </c>
      <c r="N1294" s="37">
        <f t="shared" si="654"/>
        <v>6.2298910907323286</v>
      </c>
      <c r="O1294" s="37">
        <f t="shared" si="655"/>
        <v>6.6651931884404725</v>
      </c>
      <c r="P1294" s="500">
        <f t="shared" si="656"/>
        <v>7.1581353661039424</v>
      </c>
    </row>
    <row r="1295" spans="2:17" x14ac:dyDescent="0.3">
      <c r="B1295" s="3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</row>
    <row r="1296" spans="2:17" x14ac:dyDescent="0.3">
      <c r="B1296" s="722" t="s">
        <v>391</v>
      </c>
      <c r="C1296" s="722"/>
      <c r="D1296" s="722"/>
      <c r="E1296" s="722"/>
      <c r="F1296" s="722"/>
      <c r="G1296" s="722"/>
      <c r="H1296" s="722"/>
      <c r="I1296" s="722"/>
      <c r="J1296" s="722"/>
      <c r="K1296" s="722"/>
      <c r="L1296" s="722"/>
      <c r="M1296" s="722"/>
      <c r="N1296" s="722"/>
      <c r="O1296" s="722"/>
      <c r="P1296" s="722"/>
    </row>
    <row r="1297" spans="2:17" x14ac:dyDescent="0.3">
      <c r="B1297" s="733" t="s">
        <v>392</v>
      </c>
      <c r="C1297" s="733"/>
      <c r="D1297" s="733"/>
      <c r="E1297" s="733"/>
      <c r="F1297" s="733"/>
      <c r="G1297" s="733"/>
      <c r="H1297" s="733"/>
      <c r="I1297" s="733"/>
      <c r="J1297" s="733"/>
      <c r="K1297" s="733"/>
      <c r="L1297" s="733"/>
      <c r="M1297" s="733"/>
      <c r="N1297" s="733"/>
      <c r="O1297" s="733"/>
      <c r="P1297" s="733"/>
    </row>
    <row r="1298" spans="2:17" x14ac:dyDescent="0.3">
      <c r="B1298" s="4" t="s">
        <v>393</v>
      </c>
      <c r="C1298" s="13"/>
      <c r="D1298" s="13"/>
      <c r="E1298" s="13"/>
      <c r="F1298" s="13"/>
      <c r="G1298" s="13"/>
      <c r="H1298" s="13"/>
      <c r="I1298" s="13"/>
      <c r="J1298" s="14"/>
      <c r="K1298" s="14"/>
      <c r="L1298" s="14"/>
      <c r="M1298" s="14"/>
      <c r="N1298" s="14"/>
      <c r="O1298" s="14"/>
      <c r="P1298" s="14"/>
    </row>
    <row r="1299" spans="2:17" x14ac:dyDescent="0.3">
      <c r="B1299" s="4"/>
      <c r="C1299" s="13"/>
      <c r="D1299" s="13"/>
      <c r="E1299" s="13"/>
      <c r="F1299" s="13"/>
      <c r="G1299" s="13"/>
      <c r="H1299" s="13"/>
      <c r="I1299" s="13"/>
      <c r="J1299" s="14"/>
      <c r="K1299" s="14"/>
      <c r="L1299" s="14"/>
      <c r="M1299" s="14"/>
      <c r="N1299" s="14"/>
      <c r="O1299" s="14"/>
      <c r="P1299" s="14"/>
    </row>
    <row r="1300" spans="2:17" x14ac:dyDescent="0.3">
      <c r="B1300" s="7"/>
      <c r="C1300" s="715" t="s">
        <v>15</v>
      </c>
      <c r="D1300" s="716"/>
      <c r="E1300" s="716"/>
      <c r="F1300" s="716"/>
      <c r="G1300" s="716"/>
      <c r="H1300" s="716"/>
      <c r="I1300" s="716"/>
      <c r="J1300" s="715" t="s">
        <v>19</v>
      </c>
      <c r="K1300" s="716"/>
      <c r="L1300" s="716"/>
      <c r="M1300" s="716"/>
      <c r="N1300" s="716"/>
      <c r="O1300" s="716"/>
      <c r="P1300" s="716"/>
    </row>
    <row r="1301" spans="2:17" x14ac:dyDescent="0.3">
      <c r="B1301" s="3"/>
      <c r="C1301" s="431">
        <v>2014</v>
      </c>
      <c r="D1301" s="416">
        <v>2015</v>
      </c>
      <c r="E1301" s="416">
        <v>2016</v>
      </c>
      <c r="F1301" s="416">
        <v>2017</v>
      </c>
      <c r="G1301" s="416">
        <v>2018</v>
      </c>
      <c r="H1301" s="416">
        <v>2019</v>
      </c>
      <c r="I1301" s="416">
        <v>2020</v>
      </c>
      <c r="J1301" s="8">
        <v>2014</v>
      </c>
      <c r="K1301" s="9">
        <v>2015</v>
      </c>
      <c r="L1301" s="9">
        <v>2016</v>
      </c>
      <c r="M1301" s="9">
        <v>2017</v>
      </c>
      <c r="N1301" s="9">
        <v>2018</v>
      </c>
      <c r="O1301" s="9">
        <v>2019</v>
      </c>
      <c r="P1301" s="9">
        <v>2020</v>
      </c>
    </row>
    <row r="1302" spans="2:17" x14ac:dyDescent="0.3">
      <c r="B1302" s="32" t="s">
        <v>327</v>
      </c>
      <c r="C1302" s="42">
        <f>[1]ARG!C128/1000000</f>
        <v>36.325291999999997</v>
      </c>
      <c r="D1302" s="43">
        <f>[1]ARG!D128/1000000</f>
        <v>37.854927000000004</v>
      </c>
      <c r="E1302" s="43">
        <f>[1]ARG!E128/1000000</f>
        <v>41.100749999999998</v>
      </c>
      <c r="F1302" s="43">
        <f>[1]ARG!F128/1000000</f>
        <v>45.213411000000001</v>
      </c>
      <c r="G1302" s="43">
        <f>[1]ARG!G128/1000000</f>
        <v>48.075097999999997</v>
      </c>
      <c r="H1302" s="43">
        <f>[1]ARG!H128/1000000</f>
        <v>49.269624999999998</v>
      </c>
      <c r="I1302" s="498">
        <f>[1]ARG!I128/1000000</f>
        <v>56.243887999999998</v>
      </c>
      <c r="J1302" s="42" t="s">
        <v>10</v>
      </c>
      <c r="K1302" s="43" t="s">
        <v>10</v>
      </c>
      <c r="L1302" s="43" t="s">
        <v>10</v>
      </c>
      <c r="M1302" s="43">
        <f>[1]ARG!F132/1000000</f>
        <v>3.0559259999999999</v>
      </c>
      <c r="N1302" s="43">
        <f>[1]ARG!G132/1000000</f>
        <v>4.4480130000000004</v>
      </c>
      <c r="O1302" s="43">
        <f>[1]ARG!H132/1000000</f>
        <v>7.2901100000000003</v>
      </c>
      <c r="P1302" s="498">
        <f>[1]ARG!I132/1000000</f>
        <v>5.081029</v>
      </c>
    </row>
    <row r="1303" spans="2:17" s="301" customFormat="1" x14ac:dyDescent="0.3">
      <c r="B1303" s="31" t="s">
        <v>640</v>
      </c>
      <c r="C1303" s="34" t="s">
        <v>10</v>
      </c>
      <c r="D1303" s="35" t="s">
        <v>10</v>
      </c>
      <c r="E1303" s="35" t="s">
        <v>10</v>
      </c>
      <c r="F1303" s="35" t="s">
        <v>10</v>
      </c>
      <c r="G1303" s="35" t="s">
        <v>10</v>
      </c>
      <c r="H1303" s="35" t="s">
        <v>10</v>
      </c>
      <c r="I1303" s="499" t="s">
        <v>10</v>
      </c>
      <c r="J1303" s="34" t="s">
        <v>10</v>
      </c>
      <c r="K1303" s="35" t="s">
        <v>10</v>
      </c>
      <c r="L1303" s="35" t="s">
        <v>10</v>
      </c>
      <c r="M1303" s="35" t="s">
        <v>10</v>
      </c>
      <c r="N1303" s="35" t="s">
        <v>10</v>
      </c>
      <c r="O1303" s="35" t="s">
        <v>10</v>
      </c>
      <c r="P1303" s="499" t="s">
        <v>10</v>
      </c>
    </row>
    <row r="1304" spans="2:17" x14ac:dyDescent="0.3">
      <c r="B1304" s="31" t="s">
        <v>328</v>
      </c>
      <c r="C1304" s="34" t="str">
        <f>[1]BO!C114</f>
        <v>nap</v>
      </c>
      <c r="D1304" s="35" t="str">
        <f>[1]BO!D114</f>
        <v>nap</v>
      </c>
      <c r="E1304" s="35" t="str">
        <f>[1]BO!E114</f>
        <v>nap</v>
      </c>
      <c r="F1304" s="35" t="str">
        <f>[1]BO!F114</f>
        <v>nap</v>
      </c>
      <c r="G1304" s="35" t="str">
        <f>[1]BO!G114</f>
        <v>nap</v>
      </c>
      <c r="H1304" s="35" t="str">
        <f>[1]BO!H114</f>
        <v>nap</v>
      </c>
      <c r="I1304" s="499" t="str">
        <f>[1]BO!I114</f>
        <v>nap</v>
      </c>
      <c r="J1304" s="34" t="str">
        <f>[1]BO!C118</f>
        <v>nap</v>
      </c>
      <c r="K1304" s="35" t="str">
        <f>[1]BO!D118</f>
        <v>nap</v>
      </c>
      <c r="L1304" s="35" t="str">
        <f>[1]BO!E118</f>
        <v>nap</v>
      </c>
      <c r="M1304" s="35" t="str">
        <f>[1]BO!F118</f>
        <v>nap</v>
      </c>
      <c r="N1304" s="35" t="str">
        <f>[1]BO!G118</f>
        <v>nap</v>
      </c>
      <c r="O1304" s="35" t="str">
        <f>[1]BO!H118</f>
        <v>nap</v>
      </c>
      <c r="P1304" s="499" t="str">
        <f>[1]BO!I118</f>
        <v>nap</v>
      </c>
    </row>
    <row r="1305" spans="2:17" x14ac:dyDescent="0.3">
      <c r="B1305" s="31" t="s">
        <v>329</v>
      </c>
      <c r="C1305" s="34">
        <f>[1]BR!C120/1000000</f>
        <v>350.24958600000002</v>
      </c>
      <c r="D1305" s="35">
        <f>[1]BR!D120/1000000</f>
        <v>353.16712100000001</v>
      </c>
      <c r="E1305" s="35">
        <f>[1]BR!E120/1000000</f>
        <v>344.84438499999999</v>
      </c>
      <c r="F1305" s="35">
        <f>[1]BR!F120/1000000</f>
        <v>334.65979800000002</v>
      </c>
      <c r="G1305" s="35">
        <f>[1]BR!G120/1000000</f>
        <v>341.30123700000001</v>
      </c>
      <c r="H1305" s="35">
        <f>[1]BR!H120/1000000</f>
        <v>345.75704100000002</v>
      </c>
      <c r="I1305" s="499">
        <f>[1]BR!I120/1000000</f>
        <v>374.63651900000002</v>
      </c>
      <c r="J1305" s="34">
        <f>[1]BR!C124/1000000</f>
        <v>2.6725729999999999</v>
      </c>
      <c r="K1305" s="35">
        <f>[1]BR!D124/1000000</f>
        <v>2.435864</v>
      </c>
      <c r="L1305" s="35">
        <f>[1]BR!E124/1000000</f>
        <v>3.4127740000000002</v>
      </c>
      <c r="M1305" s="35">
        <f>[1]BR!F124/1000000</f>
        <v>6.3096990000000002</v>
      </c>
      <c r="N1305" s="35">
        <f>[1]BR!G124/1000000</f>
        <v>19.878931999999999</v>
      </c>
      <c r="O1305" s="35">
        <f>[1]BR!H124/1000000</f>
        <v>33.312418000000001</v>
      </c>
      <c r="P1305" s="499">
        <f>[1]BR!I124/1000000</f>
        <v>58.942416999999999</v>
      </c>
    </row>
    <row r="1306" spans="2:17" x14ac:dyDescent="0.3">
      <c r="B1306" s="31" t="s">
        <v>330</v>
      </c>
      <c r="C1306" s="34">
        <f>[1]CL!C119/1000000</f>
        <v>3.2703120000000001</v>
      </c>
      <c r="D1306" s="35">
        <f>[1]CL!D119/1000000</f>
        <v>3.4400430000000002</v>
      </c>
      <c r="E1306" s="35">
        <f>[1]CL!E119/1000000</f>
        <v>3.5834160000000002</v>
      </c>
      <c r="F1306" s="35">
        <f>[1]CL!F119/1000000</f>
        <v>3.6209799999999999</v>
      </c>
      <c r="G1306" s="35">
        <f>[1]CL!G119/1000000</f>
        <v>3.7647629999999999</v>
      </c>
      <c r="H1306" s="35">
        <f>[1]CL!H119/1000000</f>
        <v>3.9549120000000002</v>
      </c>
      <c r="I1306" s="499">
        <f>[1]CL!I119/1000000</f>
        <v>3.9703100000000003E-3</v>
      </c>
      <c r="J1306" s="34" t="s">
        <v>10</v>
      </c>
      <c r="K1306" s="35" t="s">
        <v>10</v>
      </c>
      <c r="L1306" s="35" t="s">
        <v>10</v>
      </c>
      <c r="M1306" s="35" t="s">
        <v>10</v>
      </c>
      <c r="N1306" s="35" t="s">
        <v>10</v>
      </c>
      <c r="O1306" s="35" t="s">
        <v>10</v>
      </c>
      <c r="P1306" s="499" t="s">
        <v>10</v>
      </c>
    </row>
    <row r="1307" spans="2:17" x14ac:dyDescent="0.3">
      <c r="B1307" s="31" t="s">
        <v>331</v>
      </c>
      <c r="C1307" s="34">
        <f>[1]CO!C116/1000000</f>
        <v>20.869340999999999</v>
      </c>
      <c r="D1307" s="35">
        <f>[1]CO!D116/1000000</f>
        <v>22.514108</v>
      </c>
      <c r="E1307" s="35">
        <f>[1]CO!E116/1000000</f>
        <v>25.176566999999999</v>
      </c>
      <c r="F1307" s="35">
        <f>[1]CO!F116/1000000</f>
        <v>27.524422000000001</v>
      </c>
      <c r="G1307" s="35">
        <f>[1]CO!G116/1000000</f>
        <v>29.574650999999999</v>
      </c>
      <c r="H1307" s="35">
        <f>[1]CO!H116/1000000</f>
        <v>33.091473999999998</v>
      </c>
      <c r="I1307" s="499">
        <f>[1]CO!I116/1000000</f>
        <v>36.387824000000002</v>
      </c>
      <c r="J1307" s="34" t="s">
        <v>10</v>
      </c>
      <c r="K1307" s="35" t="s">
        <v>10</v>
      </c>
      <c r="L1307" s="35" t="s">
        <v>10</v>
      </c>
      <c r="M1307" s="35" t="s">
        <v>10</v>
      </c>
      <c r="N1307" s="35" t="s">
        <v>10</v>
      </c>
      <c r="O1307" s="35" t="s">
        <v>10</v>
      </c>
      <c r="P1307" s="499" t="s">
        <v>10</v>
      </c>
    </row>
    <row r="1308" spans="2:17" x14ac:dyDescent="0.3">
      <c r="B1308" s="31" t="s">
        <v>332</v>
      </c>
      <c r="C1308" s="34">
        <f>[1]CR!C119/1000000</f>
        <v>5.5831679999999997</v>
      </c>
      <c r="D1308" s="35">
        <f>[1]CR!D119/1000000</f>
        <v>5.757924</v>
      </c>
      <c r="E1308" s="35">
        <f>[1]CR!E119/1000000</f>
        <v>5.7857909999999997</v>
      </c>
      <c r="F1308" s="35">
        <f>[1]CR!F119/1000000</f>
        <v>5.8425260000000003</v>
      </c>
      <c r="G1308" s="35">
        <f>[1]CR!G119/1000000</f>
        <v>6.039142</v>
      </c>
      <c r="H1308" s="35">
        <f>[1]CR!H119/1000000</f>
        <v>5.7099440000000001</v>
      </c>
      <c r="I1308" s="499">
        <f>[1]CR!I119/1000000</f>
        <v>6.0459209999999999</v>
      </c>
      <c r="J1308" s="34">
        <f>[1]CR!C123/1000000</f>
        <v>0.78840699999999997</v>
      </c>
      <c r="K1308" s="35">
        <f>[1]CR!D123/1000000</f>
        <v>1.4906189999999999</v>
      </c>
      <c r="L1308" s="35">
        <f>[1]CR!E123/1000000</f>
        <v>0.19625100000000001</v>
      </c>
      <c r="M1308" s="35">
        <f>[1]CR!F123/1000000</f>
        <v>0.33596500000000001</v>
      </c>
      <c r="N1308" s="35">
        <f>[1]CR!G123/1000000</f>
        <v>0.18987399999999999</v>
      </c>
      <c r="O1308" s="35">
        <f>[1]CR!H123/1000000</f>
        <v>0.13076699999999999</v>
      </c>
      <c r="P1308" s="499">
        <f>[1]CR!I123/1000000</f>
        <v>7.1692000000000006E-2</v>
      </c>
    </row>
    <row r="1309" spans="2:17" x14ac:dyDescent="0.3">
      <c r="B1309" s="31" t="s">
        <v>477</v>
      </c>
      <c r="C1309" s="34" t="s">
        <v>10</v>
      </c>
      <c r="D1309" s="35">
        <f>[1]CW!D132/1000000</f>
        <v>0.47389199999999998</v>
      </c>
      <c r="E1309" s="35">
        <f>[1]CW!E132/1000000</f>
        <v>0.54049599999999998</v>
      </c>
      <c r="F1309" s="35">
        <f>[1]CW!F132/1000000</f>
        <v>0.57147899999999996</v>
      </c>
      <c r="G1309" s="35">
        <f>[1]CW!G132/1000000</f>
        <v>0.57567000000000002</v>
      </c>
      <c r="H1309" s="35">
        <f>[1]CW!H132/1000000</f>
        <v>0.57344200000000001</v>
      </c>
      <c r="I1309" s="35">
        <f>[1]CW!I132/1000000</f>
        <v>0.57273799999999997</v>
      </c>
      <c r="J1309" s="34" t="s">
        <v>10</v>
      </c>
      <c r="K1309" s="35">
        <f>[1]CW!D136/1000000</f>
        <v>6.5834000000000004E-2</v>
      </c>
      <c r="L1309" s="35">
        <f>[1]CW!E136/1000000</f>
        <v>6.7613000000000006E-2</v>
      </c>
      <c r="M1309" s="35">
        <f>[1]CW!F136/1000000</f>
        <v>5.7551999999999999E-2</v>
      </c>
      <c r="N1309" s="35">
        <f>[1]CW!G136/1000000</f>
        <v>5.3173999999999999E-2</v>
      </c>
      <c r="O1309" s="35">
        <f>[1]CW!H136/1000000</f>
        <v>5.5622999999999999E-2</v>
      </c>
      <c r="P1309" s="35">
        <f>[1]CW!I136/1000000</f>
        <v>6.4003000000000004E-2</v>
      </c>
      <c r="Q1309" s="629"/>
    </row>
    <row r="1310" spans="2:17" s="301" customFormat="1" x14ac:dyDescent="0.3">
      <c r="B1310" s="31" t="s">
        <v>727</v>
      </c>
      <c r="C1310" s="34">
        <f>[1]EC!C117</f>
        <v>0</v>
      </c>
      <c r="D1310" s="35">
        <f>[1]EC!D117</f>
        <v>0</v>
      </c>
      <c r="E1310" s="35">
        <f>[1]EC!E117</f>
        <v>0</v>
      </c>
      <c r="F1310" s="35">
        <f>[1]EC!F117</f>
        <v>0</v>
      </c>
      <c r="G1310" s="35">
        <f>[1]EC!G117</f>
        <v>0</v>
      </c>
      <c r="H1310" s="35">
        <f>[1]EC!H117</f>
        <v>0</v>
      </c>
      <c r="I1310" s="499">
        <f>[1]EC!I117</f>
        <v>0</v>
      </c>
      <c r="J1310" s="34">
        <f>[1]EC!C121</f>
        <v>0</v>
      </c>
      <c r="K1310" s="35">
        <f>[1]EC!D121</f>
        <v>0</v>
      </c>
      <c r="L1310" s="35">
        <f>[1]EC!E121</f>
        <v>0</v>
      </c>
      <c r="M1310" s="35">
        <f>[1]EC!F121</f>
        <v>0</v>
      </c>
      <c r="N1310" s="35">
        <f>[1]EC!G121</f>
        <v>0</v>
      </c>
      <c r="O1310" s="35">
        <f>[1]EC!H121</f>
        <v>0</v>
      </c>
      <c r="P1310" s="499">
        <f>[1]EC!I121</f>
        <v>0</v>
      </c>
    </row>
    <row r="1311" spans="2:17" x14ac:dyDescent="0.3">
      <c r="B1311" s="31" t="s">
        <v>333</v>
      </c>
      <c r="C1311" s="34" t="s">
        <v>10</v>
      </c>
      <c r="D1311" s="35" t="s">
        <v>10</v>
      </c>
      <c r="E1311" s="35" t="s">
        <v>10</v>
      </c>
      <c r="F1311" s="35" t="s">
        <v>10</v>
      </c>
      <c r="G1311" s="35" t="s">
        <v>10</v>
      </c>
      <c r="H1311" s="35" t="s">
        <v>10</v>
      </c>
      <c r="I1311" s="499" t="s">
        <v>10</v>
      </c>
      <c r="J1311" s="34" t="s">
        <v>10</v>
      </c>
      <c r="K1311" s="35" t="s">
        <v>10</v>
      </c>
      <c r="L1311" s="35" t="s">
        <v>10</v>
      </c>
      <c r="M1311" s="35" t="s">
        <v>10</v>
      </c>
      <c r="N1311" s="35" t="s">
        <v>10</v>
      </c>
      <c r="O1311" s="35" t="s">
        <v>10</v>
      </c>
      <c r="P1311" s="499" t="s">
        <v>10</v>
      </c>
    </row>
    <row r="1312" spans="2:17" x14ac:dyDescent="0.3">
      <c r="B1312" s="31" t="s">
        <v>334</v>
      </c>
      <c r="C1312" s="34" t="s">
        <v>10</v>
      </c>
      <c r="D1312" s="35" t="s">
        <v>10</v>
      </c>
      <c r="E1312" s="35" t="s">
        <v>10</v>
      </c>
      <c r="F1312" s="35" t="s">
        <v>10</v>
      </c>
      <c r="G1312" s="35" t="s">
        <v>10</v>
      </c>
      <c r="H1312" s="35" t="s">
        <v>10</v>
      </c>
      <c r="I1312" s="499" t="s">
        <v>10</v>
      </c>
      <c r="J1312" s="34" t="s">
        <v>10</v>
      </c>
      <c r="K1312" s="35" t="s">
        <v>10</v>
      </c>
      <c r="L1312" s="35" t="s">
        <v>10</v>
      </c>
      <c r="M1312" s="35" t="s">
        <v>10</v>
      </c>
      <c r="N1312" s="35" t="s">
        <v>10</v>
      </c>
      <c r="O1312" s="35" t="s">
        <v>10</v>
      </c>
      <c r="P1312" s="499" t="s">
        <v>10</v>
      </c>
    </row>
    <row r="1313" spans="1:20" x14ac:dyDescent="0.3">
      <c r="B1313" s="31" t="s">
        <v>335</v>
      </c>
      <c r="C1313" s="34" t="s">
        <v>12</v>
      </c>
      <c r="D1313" s="35" t="s">
        <v>12</v>
      </c>
      <c r="E1313" s="35" t="s">
        <v>12</v>
      </c>
      <c r="F1313" s="35" t="s">
        <v>12</v>
      </c>
      <c r="G1313" s="35" t="s">
        <v>12</v>
      </c>
      <c r="H1313" s="35" t="s">
        <v>12</v>
      </c>
      <c r="I1313" s="499" t="s">
        <v>12</v>
      </c>
      <c r="J1313" s="34" t="s">
        <v>10</v>
      </c>
      <c r="K1313" s="35" t="s">
        <v>10</v>
      </c>
      <c r="L1313" s="35" t="s">
        <v>10</v>
      </c>
      <c r="M1313" s="35" t="s">
        <v>10</v>
      </c>
      <c r="N1313" s="35" t="s">
        <v>10</v>
      </c>
      <c r="O1313" s="35" t="s">
        <v>10</v>
      </c>
      <c r="P1313" s="499" t="s">
        <v>10</v>
      </c>
    </row>
    <row r="1314" spans="1:20" x14ac:dyDescent="0.3">
      <c r="B1314" s="31" t="s">
        <v>336</v>
      </c>
      <c r="C1314" s="34">
        <f>[1]JM!C119/1000000</f>
        <v>2.563456</v>
      </c>
      <c r="D1314" s="35">
        <f>[1]JM!D119/1000000</f>
        <v>2.7768540000000002</v>
      </c>
      <c r="E1314" s="35">
        <f>[1]JM!E119/1000000</f>
        <v>2.1769409999999998</v>
      </c>
      <c r="F1314" s="35">
        <f>[1]JM!F119/1000000</f>
        <v>2.8951159999999998</v>
      </c>
      <c r="G1314" s="35">
        <f>[1]JM!G119/1000000</f>
        <v>3.0392399999999999</v>
      </c>
      <c r="H1314" s="35">
        <f>[1]JM!H119/1000000</f>
        <v>3.3930579999999999</v>
      </c>
      <c r="I1314" s="499">
        <f>[1]JM!I119/1000000</f>
        <v>3.9440879999999998</v>
      </c>
      <c r="J1314" s="34" t="s">
        <v>12</v>
      </c>
      <c r="K1314" s="35" t="s">
        <v>12</v>
      </c>
      <c r="L1314" s="35" t="s">
        <v>12</v>
      </c>
      <c r="M1314" s="35" t="s">
        <v>12</v>
      </c>
      <c r="N1314" s="35" t="s">
        <v>12</v>
      </c>
      <c r="O1314" s="35" t="s">
        <v>12</v>
      </c>
      <c r="P1314" s="499" t="s">
        <v>10</v>
      </c>
    </row>
    <row r="1315" spans="1:20" x14ac:dyDescent="0.3">
      <c r="B1315" s="31" t="s">
        <v>337</v>
      </c>
      <c r="C1315" s="34" t="s">
        <v>12</v>
      </c>
      <c r="D1315" s="35" t="s">
        <v>12</v>
      </c>
      <c r="E1315" s="35" t="s">
        <v>12</v>
      </c>
      <c r="F1315" s="35" t="s">
        <v>12</v>
      </c>
      <c r="G1315" s="35" t="s">
        <v>12</v>
      </c>
      <c r="H1315" s="35" t="s">
        <v>12</v>
      </c>
      <c r="I1315" s="499" t="s">
        <v>10</v>
      </c>
      <c r="J1315" s="34">
        <f>[1]RD!C136/1000000</f>
        <v>7.6797000000000004E-2</v>
      </c>
      <c r="K1315" s="35">
        <f>[1]RD!D136/1000000</f>
        <v>8.3274000000000001E-2</v>
      </c>
      <c r="L1315" s="35">
        <f>[1]RD!E136/1000000</f>
        <v>0.19475799999999999</v>
      </c>
      <c r="M1315" s="35">
        <f>[1]RD!F136/1000000</f>
        <v>0.23521800000000001</v>
      </c>
      <c r="N1315" s="35">
        <f>[1]RD!G136/1000000</f>
        <v>0.241755</v>
      </c>
      <c r="O1315" s="35">
        <f>[1]RD!H136/1000000</f>
        <v>0.22872300000000001</v>
      </c>
      <c r="P1315" s="499">
        <f>[1]RD!I136/1000000</f>
        <v>0.20832800000000001</v>
      </c>
    </row>
    <row r="1316" spans="1:20" x14ac:dyDescent="0.3">
      <c r="B1316" s="31" t="s">
        <v>338</v>
      </c>
      <c r="C1316" s="34">
        <f>[1]PY!C117/1000000</f>
        <v>1.661</v>
      </c>
      <c r="D1316" s="35">
        <f>[1]PY!D117/1000000</f>
        <v>1.583067</v>
      </c>
      <c r="E1316" s="35">
        <f>[1]PY!E117/1000000</f>
        <v>1.5682579999999999</v>
      </c>
      <c r="F1316" s="35">
        <f>[1]PY!F117/1000000</f>
        <v>1.9308609999999999</v>
      </c>
      <c r="G1316" s="35">
        <f>[1]PY!G117/1000000</f>
        <v>2.1903519999999999</v>
      </c>
      <c r="H1316" s="35">
        <f>[1]PY!H117/1000000</f>
        <v>2.3919860000000002</v>
      </c>
      <c r="I1316" s="499">
        <f>[1]PY!I117/1000000</f>
        <v>2.5132650000000001</v>
      </c>
      <c r="J1316" s="34" t="s">
        <v>10</v>
      </c>
      <c r="K1316" s="35">
        <f>[1]PY!D121/1000000</f>
        <v>6.3510999999999998E-2</v>
      </c>
      <c r="L1316" s="35">
        <f>[1]PY!E121/1000000</f>
        <v>7.2356000000000004E-2</v>
      </c>
      <c r="M1316" s="35">
        <f>[1]PY!F121/1000000</f>
        <v>7.8575000000000006E-2</v>
      </c>
      <c r="N1316" s="35">
        <f>[1]PY!G121/1000000</f>
        <v>9.5260999999999998E-2</v>
      </c>
      <c r="O1316" s="35">
        <f>[1]PY!H121/1000000</f>
        <v>0.118324</v>
      </c>
      <c r="P1316" s="499">
        <f>[1]PY!I121/1000000</f>
        <v>0.16453499999999999</v>
      </c>
    </row>
    <row r="1317" spans="1:20" x14ac:dyDescent="0.3">
      <c r="B1317" s="31" t="s">
        <v>339</v>
      </c>
      <c r="C1317" s="34" t="s">
        <v>10</v>
      </c>
      <c r="D1317" s="35" t="s">
        <v>10</v>
      </c>
      <c r="E1317" s="35" t="s">
        <v>10</v>
      </c>
      <c r="F1317" s="35" t="s">
        <v>10</v>
      </c>
      <c r="G1317" s="35" t="s">
        <v>10</v>
      </c>
      <c r="H1317" s="35" t="s">
        <v>10</v>
      </c>
      <c r="I1317" s="499">
        <v>0</v>
      </c>
      <c r="J1317" s="34" t="s">
        <v>10</v>
      </c>
      <c r="K1317" s="35" t="s">
        <v>10</v>
      </c>
      <c r="L1317" s="35" t="s">
        <v>10</v>
      </c>
      <c r="M1317" s="35" t="s">
        <v>10</v>
      </c>
      <c r="N1317" s="35" t="s">
        <v>10</v>
      </c>
      <c r="O1317" s="35" t="s">
        <v>10</v>
      </c>
      <c r="P1317" s="499" t="s">
        <v>10</v>
      </c>
      <c r="Q1317" s="18"/>
    </row>
    <row r="1318" spans="1:20" x14ac:dyDescent="0.3">
      <c r="B1318" s="33" t="s">
        <v>340</v>
      </c>
      <c r="C1318" s="36">
        <f>[1]TT!C124/1000000</f>
        <v>3.0818319999999999</v>
      </c>
      <c r="D1318" s="37">
        <f>[1]TT!D124/1000000</f>
        <v>3.2305429999999999</v>
      </c>
      <c r="E1318" s="37">
        <f>[1]TT!E124/1000000</f>
        <v>3.3488530000000001</v>
      </c>
      <c r="F1318" s="37">
        <f>[1]TT!F124/1000000</f>
        <v>3.449932</v>
      </c>
      <c r="G1318" s="37">
        <f>[1]TT!G124/1000000</f>
        <v>3.5971320000000002</v>
      </c>
      <c r="H1318" s="37">
        <f>[1]TT!H124/1000000</f>
        <v>3.7933669999999999</v>
      </c>
      <c r="I1318" s="500">
        <f>[1]TT!I124/1000000</f>
        <v>3.2720349999999998</v>
      </c>
      <c r="J1318" s="36">
        <f>[1]TT!C128/1000000</f>
        <v>0.218942</v>
      </c>
      <c r="K1318" s="37">
        <f>[1]TT!D128/1000000</f>
        <v>0.24756600000000001</v>
      </c>
      <c r="L1318" s="37">
        <f>[1]TT!E128/1000000</f>
        <v>0.24273700000000001</v>
      </c>
      <c r="M1318" s="37">
        <f>[1]TT!F128/1000000</f>
        <v>0.253973</v>
      </c>
      <c r="N1318" s="37">
        <f>[1]TT!G128/1000000</f>
        <v>0.26219799999999999</v>
      </c>
      <c r="O1318" s="37">
        <f>[1]TT!H128/1000000</f>
        <v>0.26340400000000003</v>
      </c>
      <c r="P1318" s="500">
        <f>[1]TT!I128/1000000</f>
        <v>0.19470399999999999</v>
      </c>
      <c r="T1318" s="301"/>
    </row>
    <row r="1319" spans="1:20" x14ac:dyDescent="0.3">
      <c r="B1319" s="3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389"/>
      <c r="T1319" s="301"/>
    </row>
    <row r="1320" spans="1:20" x14ac:dyDescent="0.3">
      <c r="B1320" s="722" t="s">
        <v>394</v>
      </c>
      <c r="C1320" s="722"/>
      <c r="D1320" s="722"/>
      <c r="E1320" s="722"/>
      <c r="F1320" s="722"/>
      <c r="G1320" s="722"/>
      <c r="H1320" s="722"/>
      <c r="I1320" s="722"/>
      <c r="J1320" s="722"/>
      <c r="K1320" s="722"/>
      <c r="L1320" s="722"/>
      <c r="M1320" s="722"/>
      <c r="N1320" s="722"/>
      <c r="O1320" s="722"/>
      <c r="P1320" s="722"/>
      <c r="T1320" s="301"/>
    </row>
    <row r="1321" spans="1:20" x14ac:dyDescent="0.3">
      <c r="B1321" s="709"/>
      <c r="C1321" s="709"/>
      <c r="D1321" s="709"/>
      <c r="E1321" s="709"/>
      <c r="F1321" s="709"/>
      <c r="G1321" s="709"/>
      <c r="H1321" s="709"/>
      <c r="I1321" s="709"/>
      <c r="J1321" s="709"/>
      <c r="K1321" s="709"/>
      <c r="L1321" s="709"/>
      <c r="M1321" s="709"/>
      <c r="N1321" s="709"/>
      <c r="O1321" s="709"/>
      <c r="P1321" s="709"/>
      <c r="T1321" s="301"/>
    </row>
    <row r="1322" spans="1:20" x14ac:dyDescent="0.3">
      <c r="B1322" s="7"/>
      <c r="C1322" s="715" t="s">
        <v>16</v>
      </c>
      <c r="D1322" s="716"/>
      <c r="E1322" s="716"/>
      <c r="F1322" s="716"/>
      <c r="G1322" s="716"/>
      <c r="H1322" s="716"/>
      <c r="I1322" s="716"/>
      <c r="J1322" s="715" t="s">
        <v>18</v>
      </c>
      <c r="K1322" s="716"/>
      <c r="L1322" s="716"/>
      <c r="M1322" s="716"/>
      <c r="N1322" s="716"/>
      <c r="O1322" s="716"/>
      <c r="P1322" s="716"/>
    </row>
    <row r="1323" spans="1:20" x14ac:dyDescent="0.3">
      <c r="B1323" s="3"/>
      <c r="C1323" s="431">
        <v>2014</v>
      </c>
      <c r="D1323" s="416">
        <v>2015</v>
      </c>
      <c r="E1323" s="416">
        <v>2016</v>
      </c>
      <c r="F1323" s="416">
        <v>2017</v>
      </c>
      <c r="G1323" s="416">
        <v>2018</v>
      </c>
      <c r="H1323" s="416">
        <v>2019</v>
      </c>
      <c r="I1323" s="416">
        <v>2020</v>
      </c>
      <c r="J1323" s="384">
        <v>2014</v>
      </c>
      <c r="K1323" s="385">
        <v>2015</v>
      </c>
      <c r="L1323" s="385">
        <v>2016</v>
      </c>
      <c r="M1323" s="385">
        <v>2017</v>
      </c>
      <c r="N1323" s="385">
        <v>2018</v>
      </c>
      <c r="O1323" s="385">
        <v>2019</v>
      </c>
      <c r="P1323" s="385">
        <v>2020</v>
      </c>
    </row>
    <row r="1324" spans="1:20" x14ac:dyDescent="0.3">
      <c r="A1324" s="630"/>
      <c r="B1324" s="12" t="s">
        <v>327</v>
      </c>
      <c r="C1324" s="42">
        <f>[1]ARG!C129/1000000</f>
        <v>36.325291999999997</v>
      </c>
      <c r="D1324" s="43">
        <f>[1]ARG!D129/1000000</f>
        <v>37.854927000000004</v>
      </c>
      <c r="E1324" s="43">
        <f>[1]ARG!E129/1000000</f>
        <v>41.100749999999998</v>
      </c>
      <c r="F1324" s="43">
        <f>[1]ARG!F129/1000000</f>
        <v>45.213411000000001</v>
      </c>
      <c r="G1324" s="43">
        <f>[1]ARG!G129/1000000</f>
        <v>48.075097999999997</v>
      </c>
      <c r="H1324" s="43">
        <f>[1]ARG!H129/1000000</f>
        <v>49.269624999999998</v>
      </c>
      <c r="I1324" s="498">
        <f>[1]ARG!I129/1000000</f>
        <v>56.243887999999998</v>
      </c>
      <c r="J1324" s="42">
        <f>[1]ARG!C131/1000000</f>
        <v>50.3354</v>
      </c>
      <c r="K1324" s="43">
        <f>[1]ARG!D131/1000000</f>
        <v>54.926425999999999</v>
      </c>
      <c r="L1324" s="43">
        <f>[1]ARG!E131/1000000</f>
        <v>58.554780000000001</v>
      </c>
      <c r="M1324" s="43">
        <f>[1]ARG!F131/1000000</f>
        <v>60.876330000000003</v>
      </c>
      <c r="N1324" s="43">
        <f>[1]ARG!G131/1000000</f>
        <v>62.456144000000002</v>
      </c>
      <c r="O1324" s="43">
        <f>[1]ARG!H131/1000000</f>
        <v>60.571817000000003</v>
      </c>
      <c r="P1324" s="498">
        <f>[1]ARG!I131/1000000</f>
        <v>61.011546000000003</v>
      </c>
    </row>
    <row r="1325" spans="1:20" s="301" customFormat="1" x14ac:dyDescent="0.3">
      <c r="A1325" s="630"/>
      <c r="B1325" s="12" t="s">
        <v>640</v>
      </c>
      <c r="C1325" s="34" t="s">
        <v>10</v>
      </c>
      <c r="D1325" s="35" t="s">
        <v>10</v>
      </c>
      <c r="E1325" s="35" t="s">
        <v>10</v>
      </c>
      <c r="F1325" s="35" t="s">
        <v>10</v>
      </c>
      <c r="G1325" s="35" t="s">
        <v>10</v>
      </c>
      <c r="H1325" s="35" t="s">
        <v>10</v>
      </c>
      <c r="I1325" s="499" t="s">
        <v>10</v>
      </c>
      <c r="J1325" s="34">
        <f>[1]BA!C119/1000000</f>
        <v>0.104203</v>
      </c>
      <c r="K1325" s="35">
        <f>[1]BA!D119/1000000</f>
        <v>0.102106</v>
      </c>
      <c r="L1325" s="35">
        <f>[1]BA!E119/1000000</f>
        <v>9.9398E-2</v>
      </c>
      <c r="M1325" s="35">
        <f>[1]BA!F119/1000000</f>
        <v>9.6139000000000002E-2</v>
      </c>
      <c r="N1325" s="35">
        <f>[1]BA!G119/1000000</f>
        <v>9.5765000000000003E-2</v>
      </c>
      <c r="O1325" s="35">
        <f>[1]BA!H119/1000000</f>
        <v>9.2555999999999999E-2</v>
      </c>
      <c r="P1325" s="499">
        <f>[1]BA!I119/1000000</f>
        <v>9.0093000000000006E-2</v>
      </c>
    </row>
    <row r="1326" spans="1:20" x14ac:dyDescent="0.3">
      <c r="A1326" s="630"/>
      <c r="B1326" s="12" t="s">
        <v>328</v>
      </c>
      <c r="C1326" s="34">
        <f>[1]BO!C115/1000000</f>
        <v>2.347861</v>
      </c>
      <c r="D1326" s="35">
        <f>[1]BO!D115/1000000</f>
        <v>2.691452</v>
      </c>
      <c r="E1326" s="35">
        <f>[1]BO!E115/1000000</f>
        <v>3.0747789999999999</v>
      </c>
      <c r="F1326" s="35">
        <f>[1]BO!F115/1000000</f>
        <v>3.6328360000000002</v>
      </c>
      <c r="G1326" s="35">
        <f>[1]BO!G115/1000000</f>
        <v>4.2785149999999996</v>
      </c>
      <c r="H1326" s="35">
        <f>[1]BO!H115/1000000</f>
        <v>4.2598760000000002</v>
      </c>
      <c r="I1326" s="499">
        <f>[1]BO!I115/1000000</f>
        <v>5.2668379999999999</v>
      </c>
      <c r="J1326" s="34">
        <f>[1]BO!C117/1000000</f>
        <v>0.107682</v>
      </c>
      <c r="K1326" s="35">
        <f>[1]BO!D117/1000000</f>
        <v>0.120501</v>
      </c>
      <c r="L1326" s="35">
        <f>[1]BO!E117/1000000</f>
        <v>0.13694200000000001</v>
      </c>
      <c r="M1326" s="35">
        <f>[1]BO!F117/1000000</f>
        <v>0.17705699999999999</v>
      </c>
      <c r="N1326" s="35">
        <f>[1]BO!G117/1000000</f>
        <v>0.209925</v>
      </c>
      <c r="O1326" s="35">
        <f>[1]BO!H117/1000000</f>
        <v>0.245201</v>
      </c>
      <c r="P1326" s="499">
        <f>[1]BO!I117/1000000</f>
        <v>0.251083</v>
      </c>
    </row>
    <row r="1327" spans="1:20" x14ac:dyDescent="0.3">
      <c r="A1327" s="630"/>
      <c r="B1327" s="12" t="s">
        <v>329</v>
      </c>
      <c r="C1327" s="34">
        <f>[1]BR!C121/1000000</f>
        <v>313.21977800000002</v>
      </c>
      <c r="D1327" s="35">
        <f>[1]BR!D121/1000000</f>
        <v>317.355389</v>
      </c>
      <c r="E1327" s="35">
        <f>[1]BR!E121/1000000</f>
        <v>318.39363200000003</v>
      </c>
      <c r="F1327" s="35">
        <f>[1]BR!F121/1000000</f>
        <v>324.24093499999998</v>
      </c>
      <c r="G1327" s="35">
        <f>[1]BR!G121/1000000</f>
        <v>329.84833200000003</v>
      </c>
      <c r="H1327" s="35">
        <f>[1]BR!H121/1000000</f>
        <v>348.80769700000002</v>
      </c>
      <c r="I1327" s="499">
        <f>[1]BR!I121/1000000</f>
        <v>453.48968600000001</v>
      </c>
      <c r="J1327" s="34">
        <f>[1]BR!C123/1000000</f>
        <v>160.02585999999999</v>
      </c>
      <c r="K1327" s="35">
        <f>[1]BR!D123/1000000</f>
        <v>163.104063</v>
      </c>
      <c r="L1327" s="35">
        <f>[1]BR!E123/1000000</f>
        <v>148.86821499999999</v>
      </c>
      <c r="M1327" s="35">
        <f>[1]BR!F123/1000000</f>
        <v>152.24512300000001</v>
      </c>
      <c r="N1327" s="35">
        <f>[1]BR!G123/1000000</f>
        <v>183.66114999999999</v>
      </c>
      <c r="O1327" s="35">
        <f>[1]BR!H123/1000000</f>
        <v>221.498255</v>
      </c>
      <c r="P1327" s="499">
        <f>[1]BR!I123/1000000</f>
        <v>281.55314099999998</v>
      </c>
    </row>
    <row r="1328" spans="1:20" x14ac:dyDescent="0.3">
      <c r="A1328" s="630"/>
      <c r="B1328" s="12" t="s">
        <v>330</v>
      </c>
      <c r="C1328" s="34">
        <f>[1]CL!C120/1000000</f>
        <v>17.841438</v>
      </c>
      <c r="D1328" s="35">
        <f>[1]CL!D120/1000000</f>
        <v>20.003216999999999</v>
      </c>
      <c r="E1328" s="35">
        <f>[1]CL!E120/1000000</f>
        <v>21.13719</v>
      </c>
      <c r="F1328" s="35">
        <f>[1]CL!F120/1000000</f>
        <v>21.544937000000001</v>
      </c>
      <c r="G1328" s="35">
        <f>[1]CL!G120/1000000</f>
        <v>22.398092999999999</v>
      </c>
      <c r="H1328" s="35">
        <f>[1]CL!H120/1000000</f>
        <v>21.653908999999999</v>
      </c>
      <c r="I1328" s="499">
        <f>[1]CL!I120/1000000</f>
        <v>21.700206000000001</v>
      </c>
      <c r="J1328" s="34">
        <f>[1]CL!C122/1000000</f>
        <v>9.9529270000000007</v>
      </c>
      <c r="K1328" s="35">
        <f>[1]CL!D122/1000000</f>
        <v>12.717426</v>
      </c>
      <c r="L1328" s="35">
        <f>[1]CL!E122/1000000</f>
        <v>12.943592000000001</v>
      </c>
      <c r="M1328" s="35">
        <f>[1]CL!F122/1000000</f>
        <v>12.866159</v>
      </c>
      <c r="N1328" s="35">
        <f>[1]CL!G122/1000000</f>
        <v>17.894707</v>
      </c>
      <c r="O1328" s="35">
        <f>[1]CL!H122/1000000</f>
        <v>17.171047000000002</v>
      </c>
      <c r="P1328" s="499">
        <f>[1]CL!I122/1000000</f>
        <v>13.99372</v>
      </c>
    </row>
    <row r="1329" spans="1:17" x14ac:dyDescent="0.3">
      <c r="A1329" s="630"/>
      <c r="B1329" s="12" t="s">
        <v>331</v>
      </c>
      <c r="C1329" s="34">
        <f>[1]CO!C117/1000000</f>
        <v>20.869340999999999</v>
      </c>
      <c r="D1329" s="35">
        <f>[1]CO!D117/1000000</f>
        <v>22.514108</v>
      </c>
      <c r="E1329" s="35">
        <f>[1]CO!E117/1000000</f>
        <v>25.176566999999999</v>
      </c>
      <c r="F1329" s="35">
        <f>[1]CO!F117/1000000</f>
        <v>27.524422000000001</v>
      </c>
      <c r="G1329" s="35">
        <f>[1]CO!G117/1000000</f>
        <v>29.574650999999999</v>
      </c>
      <c r="H1329" s="35">
        <f>[1]CO!H117/1000000</f>
        <v>33.091473999999998</v>
      </c>
      <c r="I1329" s="499">
        <f>[1]CO!I117/1000000</f>
        <v>36.387824000000002</v>
      </c>
      <c r="J1329" s="34">
        <f>[1]CO!C119/1000000</f>
        <v>12.684369999999999</v>
      </c>
      <c r="K1329" s="35">
        <f>[1]CO!D119/1000000</f>
        <v>13.752401000000001</v>
      </c>
      <c r="L1329" s="35">
        <f>[1]CO!E119/1000000</f>
        <v>14.933712999999999</v>
      </c>
      <c r="M1329" s="35">
        <f>[1]CO!F119/1000000</f>
        <v>14.898432</v>
      </c>
      <c r="N1329" s="35">
        <f>[1]CO!G119/1000000</f>
        <v>15.286716</v>
      </c>
      <c r="O1329" s="35">
        <f>[1]CO!H119/1000000</f>
        <v>16.054855</v>
      </c>
      <c r="P1329" s="499">
        <f>[1]CO!I119/1000000</f>
        <v>14.676302</v>
      </c>
    </row>
    <row r="1330" spans="1:17" x14ac:dyDescent="0.3">
      <c r="A1330" s="630"/>
      <c r="B1330" s="12" t="s">
        <v>332</v>
      </c>
      <c r="C1330" s="34">
        <f>[1]CR!C120/1000000</f>
        <v>5.5831679999999997</v>
      </c>
      <c r="D1330" s="35">
        <f>[1]CR!D120/1000000</f>
        <v>5.757924</v>
      </c>
      <c r="E1330" s="35">
        <f>[1]CR!E120/1000000</f>
        <v>5.7857909999999997</v>
      </c>
      <c r="F1330" s="35">
        <f>[1]CR!F120/1000000</f>
        <v>5.8425260000000003</v>
      </c>
      <c r="G1330" s="35">
        <f>[1]CR!G120/1000000</f>
        <v>6.039142</v>
      </c>
      <c r="H1330" s="35">
        <f>[1]CR!H120/1000000</f>
        <v>5.7099440000000001</v>
      </c>
      <c r="I1330" s="499">
        <f>[1]CR!I120/1000000</f>
        <v>6.0459209999999999</v>
      </c>
      <c r="J1330" s="34">
        <f>[1]CR!C122/1000000</f>
        <v>1.9525269999999999</v>
      </c>
      <c r="K1330" s="35">
        <f>[1]CR!D122/1000000</f>
        <v>2.2726660000000001</v>
      </c>
      <c r="L1330" s="35">
        <f>[1]CR!E122/1000000</f>
        <v>2.4569830000000001</v>
      </c>
      <c r="M1330" s="35">
        <f>[1]CR!F122/1000000</f>
        <v>2.3951410000000002</v>
      </c>
      <c r="N1330" s="35">
        <f>[1]CR!G122/1000000</f>
        <v>2.6112320000000002</v>
      </c>
      <c r="O1330" s="35">
        <f>[1]CR!H122/1000000</f>
        <v>2.7195040000000001</v>
      </c>
      <c r="P1330" s="499">
        <f>[1]CR!I122/1000000</f>
        <v>2.4467680000000001</v>
      </c>
    </row>
    <row r="1331" spans="1:17" x14ac:dyDescent="0.3">
      <c r="A1331" s="630"/>
      <c r="B1331" s="12" t="s">
        <v>477</v>
      </c>
      <c r="C1331" s="34" t="s">
        <v>10</v>
      </c>
      <c r="D1331" s="35">
        <f>[1]CW!D133/1000000</f>
        <v>0.31327899999999997</v>
      </c>
      <c r="E1331" s="35">
        <f>[1]CW!E133/1000000</f>
        <v>0.34894999999999998</v>
      </c>
      <c r="F1331" s="35">
        <f>[1]CW!F133/1000000</f>
        <v>0.36760300000000001</v>
      </c>
      <c r="G1331" s="35">
        <f>[1]CW!G133/1000000</f>
        <v>0.37815300000000002</v>
      </c>
      <c r="H1331" s="35">
        <f>[1]CW!H133/1000000</f>
        <v>0.378859</v>
      </c>
      <c r="I1331" s="35">
        <f>[1]CW!I133/1000000</f>
        <v>0.388374</v>
      </c>
      <c r="J1331" s="34" t="s">
        <v>10</v>
      </c>
      <c r="K1331" s="35">
        <f>[1]CW!D135/1000000</f>
        <v>0.11543299999999999</v>
      </c>
      <c r="L1331" s="35">
        <f>[1]CW!E135/1000000</f>
        <v>0.143624</v>
      </c>
      <c r="M1331" s="35">
        <f>[1]CW!F135/1000000</f>
        <v>0.16289400000000001</v>
      </c>
      <c r="N1331" s="35">
        <f>[1]CW!G135/1000000</f>
        <v>0.16353300000000001</v>
      </c>
      <c r="O1331" s="35">
        <f>[1]CW!H135/1000000</f>
        <v>0.16009699999999999</v>
      </c>
      <c r="P1331" s="35">
        <f>[1]CW!I135/1000000</f>
        <v>0.16085199999999999</v>
      </c>
      <c r="Q1331" s="629"/>
    </row>
    <row r="1332" spans="1:17" s="301" customFormat="1" x14ac:dyDescent="0.3">
      <c r="A1332" s="630"/>
      <c r="B1332" s="12" t="s">
        <v>727</v>
      </c>
      <c r="C1332" s="34" t="s">
        <v>10</v>
      </c>
      <c r="D1332" s="35">
        <f>[1]EC!D118/1000000</f>
        <v>4.7992559999999997</v>
      </c>
      <c r="E1332" s="35">
        <f>[1]EC!E118/1000000</f>
        <v>5.3913620000000009</v>
      </c>
      <c r="F1332" s="35">
        <f>[1]EC!F118/1000000</f>
        <v>5.7789669999999989</v>
      </c>
      <c r="G1332" s="35">
        <f>[1]EC!G118/1000000</f>
        <v>6.7711999999999994</v>
      </c>
      <c r="H1332" s="35">
        <f>[1]EC!H118/1000000</f>
        <v>7.7553689999999991</v>
      </c>
      <c r="I1332" s="499">
        <f>[1]EC!I118/1000000</f>
        <v>8.6134649999999997</v>
      </c>
      <c r="J1332" s="34" t="s">
        <v>10</v>
      </c>
      <c r="K1332" s="35">
        <f>[1]EC!D120/1000000</f>
        <v>2.5598360000000064</v>
      </c>
      <c r="L1332" s="35">
        <f>[1]EC!E120/1000000</f>
        <v>2.5721880000000086</v>
      </c>
      <c r="M1332" s="35">
        <f>[1]EC!F120/1000000</f>
        <v>2.841332999999989</v>
      </c>
      <c r="N1332" s="35">
        <f>[1]EC!G120/1000000</f>
        <v>3.1491939999999663</v>
      </c>
      <c r="O1332" s="35">
        <f>[1]EC!H120/1000000</f>
        <v>3.4686199999999512</v>
      </c>
      <c r="P1332" s="499">
        <f>[1]EC!I120/1000000</f>
        <v>3.392684</v>
      </c>
    </row>
    <row r="1333" spans="1:17" x14ac:dyDescent="0.3">
      <c r="A1333" s="630"/>
      <c r="B1333" s="12" t="s">
        <v>333</v>
      </c>
      <c r="C1333" s="34" t="s">
        <v>10</v>
      </c>
      <c r="D1333" s="35">
        <f>[1]SV!D118/1000000</f>
        <v>1.7080470000000001</v>
      </c>
      <c r="E1333" s="35">
        <f>[1]SV!E118/1000000</f>
        <v>1.8772949999999999</v>
      </c>
      <c r="F1333" s="35">
        <f>[1]SV!F118/1000000</f>
        <v>1.910242</v>
      </c>
      <c r="G1333" s="35">
        <f>[1]SV!G118/1000000</f>
        <v>2.0414569999999999</v>
      </c>
      <c r="H1333" s="35">
        <f>[1]SV!H118/1000000</f>
        <v>2.1353499999999999</v>
      </c>
      <c r="I1333" s="499">
        <f>[1]SV!I118/1000000</f>
        <v>2.093845</v>
      </c>
      <c r="J1333" s="34" t="s">
        <v>10</v>
      </c>
      <c r="K1333" s="35">
        <f>[1]SV!D120/1000000</f>
        <v>0.76559500000000003</v>
      </c>
      <c r="L1333" s="35">
        <f>[1]SV!E120/1000000</f>
        <v>0.85292299999999999</v>
      </c>
      <c r="M1333" s="35">
        <f>[1]SV!F120/1000000</f>
        <v>0.90024000000000004</v>
      </c>
      <c r="N1333" s="35">
        <f>[1]SV!G120/1000000</f>
        <v>0.95347000000000004</v>
      </c>
      <c r="O1333" s="35">
        <f>[1]SV!H120/1000000</f>
        <v>1.054146</v>
      </c>
      <c r="P1333" s="499">
        <f>[1]SV!I120/1000000</f>
        <v>0.99215600000000004</v>
      </c>
    </row>
    <row r="1334" spans="1:17" x14ac:dyDescent="0.3">
      <c r="A1334" s="630"/>
      <c r="B1334" s="12" t="s">
        <v>334</v>
      </c>
      <c r="C1334" s="34">
        <f>[1]GT!C125/1000000</f>
        <v>3.0411609999999998</v>
      </c>
      <c r="D1334" s="35">
        <f>[1]GT!D125/1000000</f>
        <v>0.77434199999999997</v>
      </c>
      <c r="E1334" s="35">
        <f>[1]GT!E125/1000000</f>
        <v>3.4820000000000002</v>
      </c>
      <c r="F1334" s="35">
        <f>[1]GT!F125/1000000</f>
        <v>3.86</v>
      </c>
      <c r="G1334" s="35">
        <f>[1]GT!G125/1000000</f>
        <v>4.3083099999999996</v>
      </c>
      <c r="H1334" s="35">
        <f>[1]GT!H125/1000000</f>
        <v>6.035374</v>
      </c>
      <c r="I1334" s="499">
        <f>[1]GT!I125/1000000</f>
        <v>5.2269639999999997</v>
      </c>
      <c r="J1334" s="34">
        <f>[1]GT!C127/1000000</f>
        <v>0.240199</v>
      </c>
      <c r="K1334" s="35">
        <f>[1]GT!D127/1000000</f>
        <v>0.17788100000000001</v>
      </c>
      <c r="L1334" s="35">
        <f>[1]GT!E127/1000000</f>
        <v>9.4E-2</v>
      </c>
      <c r="M1334" s="35">
        <f>[1]GT!F127/1000000</f>
        <v>0.28699999999999998</v>
      </c>
      <c r="N1334" s="35">
        <f>[1]GT!G127/1000000</f>
        <v>0.70507900000000001</v>
      </c>
      <c r="O1334" s="35">
        <f>[1]GT!H127/1000000</f>
        <v>0.82241399999999998</v>
      </c>
      <c r="P1334" s="499">
        <f>[1]GT!I127/1000000</f>
        <v>0.93456300000000003</v>
      </c>
    </row>
    <row r="1335" spans="1:17" x14ac:dyDescent="0.3">
      <c r="A1335" s="630"/>
      <c r="B1335" s="12" t="s">
        <v>335</v>
      </c>
      <c r="C1335" s="34">
        <f>[1]HN!C122/1000000</f>
        <v>2.7029019999999999</v>
      </c>
      <c r="D1335" s="35">
        <f>[1]HN!D122/1000000</f>
        <v>3.0279180000000001</v>
      </c>
      <c r="E1335" s="35">
        <f>[1]HN!E122/1000000</f>
        <v>3.341313</v>
      </c>
      <c r="F1335" s="35">
        <f>[1]HN!F122/1000000</f>
        <v>3.6971409999999998</v>
      </c>
      <c r="G1335" s="35">
        <f>[1]HN!G122/1000000</f>
        <v>4.1024570000000002</v>
      </c>
      <c r="H1335" s="35">
        <f>[1]HN!H122/1000000</f>
        <v>4.5746799999999999</v>
      </c>
      <c r="I1335" s="499">
        <f>[1]HN!I122/1000000</f>
        <v>5.0960479999999997</v>
      </c>
      <c r="J1335" s="34">
        <f>[1]HN!C124/1000000</f>
        <v>0.84076799999999996</v>
      </c>
      <c r="K1335" s="35">
        <f>[1]HN!D124/1000000</f>
        <v>0.82917399999999997</v>
      </c>
      <c r="L1335" s="35">
        <f>[1]HN!E124/1000000</f>
        <v>0.84350400000000003</v>
      </c>
      <c r="M1335" s="35">
        <f>[1]HN!F124/1000000</f>
        <v>0.81955</v>
      </c>
      <c r="N1335" s="35">
        <f>[1]HN!G124/1000000</f>
        <v>0.80468200000000001</v>
      </c>
      <c r="O1335" s="35">
        <f>[1]HN!H124/1000000</f>
        <v>0.82626900000000003</v>
      </c>
      <c r="P1335" s="499">
        <f>[1]HN!I124/1000000</f>
        <v>0.79497099999999998</v>
      </c>
    </row>
    <row r="1336" spans="1:17" x14ac:dyDescent="0.3">
      <c r="A1336" s="630"/>
      <c r="B1336" s="12" t="s">
        <v>336</v>
      </c>
      <c r="C1336" s="34">
        <f>[1]JM!C120/1000000</f>
        <v>2.563456</v>
      </c>
      <c r="D1336" s="35">
        <f>[1]JM!D120/1000000</f>
        <v>2.7768540000000002</v>
      </c>
      <c r="E1336" s="35">
        <f>[1]JM!E120/1000000</f>
        <v>2.1769409999999998</v>
      </c>
      <c r="F1336" s="35">
        <f>[1]JM!F120/1000000</f>
        <v>2.8951159999999998</v>
      </c>
      <c r="G1336" s="35">
        <f>[1]JM!G120/1000000</f>
        <v>3.0392399999999999</v>
      </c>
      <c r="H1336" s="35">
        <f>[1]JM!H120/1000000</f>
        <v>3.3930579999999999</v>
      </c>
      <c r="I1336" s="499">
        <f>[1]JM!I120/1000000</f>
        <v>3.9440879999999998</v>
      </c>
      <c r="J1336" s="34">
        <f>[1]JM!C122/1000000</f>
        <v>0.22325900000000001</v>
      </c>
      <c r="K1336" s="35">
        <f>[1]JM!D122/1000000</f>
        <v>0.22700100000000001</v>
      </c>
      <c r="L1336" s="35">
        <f>[1]JM!E122/1000000</f>
        <v>0.2455</v>
      </c>
      <c r="M1336" s="35">
        <f>[1]JM!F122/1000000</f>
        <v>0.29189799999999999</v>
      </c>
      <c r="N1336" s="35">
        <f>[1]JM!G122/1000000</f>
        <v>0.30345100000000003</v>
      </c>
      <c r="O1336" s="35">
        <f>[1]JM!H122/1000000</f>
        <v>0.32865800000000001</v>
      </c>
      <c r="P1336" s="499">
        <f>[1]JM!I122/1000000</f>
        <v>0.33558700000000002</v>
      </c>
    </row>
    <row r="1337" spans="1:17" x14ac:dyDescent="0.3">
      <c r="A1337" s="630"/>
      <c r="B1337" s="12" t="s">
        <v>337</v>
      </c>
      <c r="C1337" s="34">
        <f>[1]RD!C133/1000000</f>
        <v>3.3273239999999999</v>
      </c>
      <c r="D1337" s="35">
        <f>[1]RD!D133/1000000</f>
        <v>3.2949600000000001</v>
      </c>
      <c r="E1337" s="35">
        <f>[1]RD!E133/1000000</f>
        <v>3.8989400000000001</v>
      </c>
      <c r="F1337" s="35">
        <f>[1]RD!F133/1000000</f>
        <v>4.563504</v>
      </c>
      <c r="G1337" s="35">
        <f>[1]RD!G133/1000000</f>
        <v>4.8284510000000003</v>
      </c>
      <c r="H1337" s="35">
        <f>[1]RD!H133/1000000</f>
        <v>5.4245140000000003</v>
      </c>
      <c r="I1337" s="499">
        <f>[1]RD!I133/1000000</f>
        <v>5.5762999999999998</v>
      </c>
      <c r="J1337" s="34">
        <f>[1]RD!C135/1000000</f>
        <v>2.3395690001945821</v>
      </c>
      <c r="K1337" s="35">
        <f>[1]RD!D135/1000000</f>
        <v>2.2416960000000001</v>
      </c>
      <c r="L1337" s="35">
        <f>[1]RD!E135/1000000</f>
        <v>2.460763</v>
      </c>
      <c r="M1337" s="35">
        <f>[1]RD!F135/1000000</f>
        <v>2.4658190000000002</v>
      </c>
      <c r="N1337" s="35">
        <f>[1]RD!G135/1000000</f>
        <v>2.538564</v>
      </c>
      <c r="O1337" s="35">
        <f>[1]RD!H135/1000000</f>
        <v>2.6550319999999998</v>
      </c>
      <c r="P1337" s="499">
        <f>[1]RD!I135/1000000</f>
        <v>2.4503400000000006</v>
      </c>
    </row>
    <row r="1338" spans="1:17" x14ac:dyDescent="0.3">
      <c r="A1338" s="630"/>
      <c r="B1338" s="12" t="s">
        <v>338</v>
      </c>
      <c r="C1338" s="34">
        <f>[1]PY!C118/1000000</f>
        <v>1.661</v>
      </c>
      <c r="D1338" s="35">
        <f>[1]PY!D118/1000000</f>
        <v>1.583067</v>
      </c>
      <c r="E1338" s="35">
        <f>[1]PY!E118/1000000</f>
        <v>1.5682579999999999</v>
      </c>
      <c r="F1338" s="35">
        <f>[1]PY!F118/1000000</f>
        <v>1.9308609999999999</v>
      </c>
      <c r="G1338" s="35">
        <f>[1]PY!G118/1000000</f>
        <v>2.1903519999999999</v>
      </c>
      <c r="H1338" s="35">
        <f>[1]PY!H118/1000000</f>
        <v>2.3919860000000002</v>
      </c>
      <c r="I1338" s="499">
        <f>[1]PY!I118/1000000</f>
        <v>2.5132650000000001</v>
      </c>
      <c r="J1338" s="34">
        <f>[1]PY!C120/1000000</f>
        <v>1.4419999999999999</v>
      </c>
      <c r="K1338" s="35">
        <f>[1]PY!D120/1000000</f>
        <v>1.512251</v>
      </c>
      <c r="L1338" s="35">
        <f>[1]PY!E120/1000000</f>
        <v>1.4837370000000001</v>
      </c>
      <c r="M1338" s="35">
        <f>[1]PY!F120/1000000</f>
        <v>1.4674259999999999</v>
      </c>
      <c r="N1338" s="35">
        <f>[1]PY!G120/1000000</f>
        <v>1.4507639999999999</v>
      </c>
      <c r="O1338" s="35">
        <f>[1]PY!H120/1000000</f>
        <v>1.430566</v>
      </c>
      <c r="P1338" s="499">
        <f>[1]PY!I120/1000000</f>
        <v>1.3629279999999999</v>
      </c>
    </row>
    <row r="1339" spans="1:17" x14ac:dyDescent="0.3">
      <c r="A1339" s="630"/>
      <c r="B1339" s="12" t="s">
        <v>339</v>
      </c>
      <c r="C1339" s="34" t="s">
        <v>10</v>
      </c>
      <c r="D1339" s="35" t="s">
        <v>10</v>
      </c>
      <c r="E1339" s="35" t="s">
        <v>10</v>
      </c>
      <c r="F1339" s="35" t="s">
        <v>10</v>
      </c>
      <c r="G1339" s="35" t="s">
        <v>10</v>
      </c>
      <c r="H1339" s="35" t="s">
        <v>10</v>
      </c>
      <c r="I1339" s="499" t="s">
        <v>10</v>
      </c>
      <c r="J1339" s="34" t="s">
        <v>10</v>
      </c>
      <c r="K1339" s="35" t="s">
        <v>10</v>
      </c>
      <c r="L1339" s="35" t="s">
        <v>10</v>
      </c>
      <c r="M1339" s="35" t="s">
        <v>10</v>
      </c>
      <c r="N1339" s="35" t="s">
        <v>10</v>
      </c>
      <c r="O1339" s="35" t="s">
        <v>10</v>
      </c>
      <c r="P1339" s="499" t="s">
        <v>10</v>
      </c>
    </row>
    <row r="1340" spans="1:17" x14ac:dyDescent="0.3">
      <c r="A1340" s="630"/>
      <c r="B1340" s="12" t="s">
        <v>340</v>
      </c>
      <c r="C1340" s="36">
        <f>[1]TT!C125/1000000</f>
        <v>2.7051820000000002</v>
      </c>
      <c r="D1340" s="37">
        <f>[1]TT!D125/1000000</f>
        <v>2.8080910000000001</v>
      </c>
      <c r="E1340" s="37">
        <f>[1]TT!E125/1000000</f>
        <v>2.922174</v>
      </c>
      <c r="F1340" s="37">
        <f>[1]TT!F125/1000000</f>
        <v>3.0243150000000001</v>
      </c>
      <c r="G1340" s="37">
        <f>[1]TT!G125/1000000</f>
        <v>3.1434389999999999</v>
      </c>
      <c r="H1340" s="37">
        <f>[1]TT!H125/1000000</f>
        <v>3.3045230000000001</v>
      </c>
      <c r="I1340" s="500">
        <f>[1]TT!I125/1000000</f>
        <v>2.7607680000000001</v>
      </c>
      <c r="J1340" s="36">
        <f>[1]TT!C127/1000000</f>
        <v>0.37664999999999998</v>
      </c>
      <c r="K1340" s="37">
        <f>[1]TT!D127/1000000</f>
        <v>0.42245199999999999</v>
      </c>
      <c r="L1340" s="37">
        <f>[1]TT!E127/1000000</f>
        <v>0.42667899999999997</v>
      </c>
      <c r="M1340" s="37">
        <f>[1]TT!F127/1000000</f>
        <v>0.42561700000000002</v>
      </c>
      <c r="N1340" s="37">
        <f>[1]TT!G127/1000000</f>
        <v>0.45369300000000001</v>
      </c>
      <c r="O1340" s="37">
        <f>[1]TT!H127/1000000</f>
        <v>0.488844</v>
      </c>
      <c r="P1340" s="500">
        <f>[1]TT!I127/1000000</f>
        <v>0.51126700000000003</v>
      </c>
    </row>
    <row r="1341" spans="1:17" x14ac:dyDescent="0.3">
      <c r="B1341" s="3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</row>
    <row r="1342" spans="1:17" x14ac:dyDescent="0.3">
      <c r="B1342" s="722" t="s">
        <v>394</v>
      </c>
      <c r="C1342" s="722"/>
      <c r="D1342" s="722"/>
      <c r="E1342" s="722"/>
      <c r="F1342" s="722"/>
      <c r="G1342" s="722"/>
      <c r="H1342" s="722"/>
      <c r="I1342" s="722"/>
      <c r="J1342" s="722"/>
      <c r="K1342" s="722"/>
      <c r="L1342" s="722"/>
      <c r="M1342" s="722"/>
      <c r="N1342" s="722"/>
      <c r="O1342" s="722"/>
      <c r="P1342" s="722"/>
    </row>
    <row r="1343" spans="1:17" x14ac:dyDescent="0.3">
      <c r="B1343" s="12"/>
      <c r="C1343" s="13"/>
      <c r="D1343" s="13"/>
      <c r="E1343" s="13"/>
      <c r="F1343" s="13"/>
      <c r="G1343" s="13"/>
      <c r="H1343" s="13"/>
      <c r="I1343" s="13"/>
      <c r="J1343" s="14"/>
      <c r="K1343" s="14"/>
      <c r="L1343" s="14"/>
      <c r="M1343" s="14"/>
      <c r="N1343" s="14"/>
      <c r="O1343" s="14"/>
      <c r="P1343" s="14"/>
    </row>
    <row r="1344" spans="1:17" x14ac:dyDescent="0.3">
      <c r="B1344" s="7"/>
      <c r="C1344" s="715" t="s">
        <v>17</v>
      </c>
      <c r="D1344" s="716"/>
      <c r="E1344" s="716"/>
      <c r="F1344" s="716"/>
      <c r="G1344" s="716"/>
      <c r="H1344" s="716"/>
      <c r="I1344" s="716"/>
      <c r="J1344" s="739"/>
      <c r="K1344" s="739"/>
      <c r="L1344" s="739"/>
      <c r="M1344" s="739"/>
      <c r="N1344" s="739"/>
      <c r="O1344" s="739"/>
      <c r="P1344" s="739"/>
    </row>
    <row r="1345" spans="2:16" x14ac:dyDescent="0.3">
      <c r="B1345" s="3"/>
      <c r="C1345" s="384">
        <v>2014</v>
      </c>
      <c r="D1345" s="385">
        <v>2015</v>
      </c>
      <c r="E1345" s="385">
        <v>2016</v>
      </c>
      <c r="F1345" s="385">
        <v>2017</v>
      </c>
      <c r="G1345" s="385">
        <v>2018</v>
      </c>
      <c r="H1345" s="385">
        <v>2019</v>
      </c>
      <c r="I1345" s="385">
        <v>2020</v>
      </c>
      <c r="J1345" s="11"/>
      <c r="K1345" s="11"/>
      <c r="L1345" s="11"/>
      <c r="M1345" s="11"/>
      <c r="N1345" s="11"/>
      <c r="O1345" s="11"/>
      <c r="P1345" s="11"/>
    </row>
    <row r="1346" spans="2:16" x14ac:dyDescent="0.3">
      <c r="B1346" s="32" t="s">
        <v>327</v>
      </c>
      <c r="C1346" s="42">
        <f>[1]ARG!C130/1000000</f>
        <v>0.57240800000000003</v>
      </c>
      <c r="D1346" s="43">
        <f>[1]ARG!D130/1000000</f>
        <v>0.57467000000000001</v>
      </c>
      <c r="E1346" s="43">
        <f>[1]ARG!E130/1000000</f>
        <v>0.583839</v>
      </c>
      <c r="F1346" s="43">
        <f>[1]ARG!F130/1000000</f>
        <v>0.56782900000000003</v>
      </c>
      <c r="G1346" s="43">
        <f>[1]ARG!G130/1000000</f>
        <v>0.67625999999999997</v>
      </c>
      <c r="H1346" s="43">
        <f>[1]ARG!H130/1000000</f>
        <v>0.115976</v>
      </c>
      <c r="I1346" s="498">
        <f>[1]ARG!I130/1000000</f>
        <v>0.12745899999999999</v>
      </c>
      <c r="J1346" s="11"/>
      <c r="K1346" s="11"/>
      <c r="L1346" s="11"/>
      <c r="M1346" s="11"/>
      <c r="N1346" s="11"/>
      <c r="O1346" s="11"/>
      <c r="P1346" s="11"/>
    </row>
    <row r="1347" spans="2:16" s="301" customFormat="1" x14ac:dyDescent="0.3">
      <c r="B1347" s="31" t="s">
        <v>640</v>
      </c>
      <c r="C1347" s="34" t="s">
        <v>10</v>
      </c>
      <c r="D1347" s="35" t="s">
        <v>10</v>
      </c>
      <c r="E1347" s="35" t="s">
        <v>10</v>
      </c>
      <c r="F1347" s="35" t="s">
        <v>10</v>
      </c>
      <c r="G1347" s="35" t="s">
        <v>10</v>
      </c>
      <c r="H1347" s="35" t="s">
        <v>10</v>
      </c>
      <c r="I1347" s="499" t="s">
        <v>10</v>
      </c>
      <c r="J1347" s="11"/>
      <c r="K1347" s="11"/>
      <c r="L1347" s="11"/>
      <c r="M1347" s="11"/>
      <c r="N1347" s="11"/>
      <c r="O1347" s="11"/>
      <c r="P1347" s="11"/>
    </row>
    <row r="1348" spans="2:16" x14ac:dyDescent="0.3">
      <c r="B1348" s="31" t="s">
        <v>328</v>
      </c>
      <c r="C1348" s="34" t="s">
        <v>12</v>
      </c>
      <c r="D1348" s="35" t="s">
        <v>12</v>
      </c>
      <c r="E1348" s="35" t="s">
        <v>12</v>
      </c>
      <c r="F1348" s="35" t="s">
        <v>12</v>
      </c>
      <c r="G1348" s="35" t="s">
        <v>12</v>
      </c>
      <c r="H1348" s="35" t="s">
        <v>12</v>
      </c>
      <c r="I1348" s="499" t="s">
        <v>12</v>
      </c>
      <c r="J1348" s="11"/>
      <c r="K1348" s="11"/>
      <c r="L1348" s="11"/>
      <c r="M1348" s="11"/>
      <c r="N1348" s="11"/>
      <c r="O1348" s="11"/>
      <c r="P1348" s="11"/>
    </row>
    <row r="1349" spans="2:16" x14ac:dyDescent="0.3">
      <c r="B1349" s="31" t="s">
        <v>329</v>
      </c>
      <c r="C1349" s="34" t="s">
        <v>10</v>
      </c>
      <c r="D1349" s="35" t="s">
        <v>10</v>
      </c>
      <c r="E1349" s="35" t="s">
        <v>10</v>
      </c>
      <c r="F1349" s="35" t="s">
        <v>10</v>
      </c>
      <c r="G1349" s="35" t="s">
        <v>10</v>
      </c>
      <c r="H1349" s="35" t="s">
        <v>10</v>
      </c>
      <c r="I1349" s="499" t="s">
        <v>10</v>
      </c>
      <c r="J1349" s="11"/>
      <c r="K1349" s="11"/>
      <c r="L1349" s="11"/>
      <c r="M1349" s="11"/>
      <c r="N1349" s="11"/>
      <c r="O1349" s="11"/>
      <c r="P1349" s="11"/>
    </row>
    <row r="1350" spans="2:16" x14ac:dyDescent="0.3">
      <c r="B1350" s="31" t="s">
        <v>330</v>
      </c>
      <c r="C1350" s="34" t="s">
        <v>12</v>
      </c>
      <c r="D1350" s="35" t="s">
        <v>12</v>
      </c>
      <c r="E1350" s="35" t="s">
        <v>12</v>
      </c>
      <c r="F1350" s="35" t="s">
        <v>12</v>
      </c>
      <c r="G1350" s="35" t="s">
        <v>12</v>
      </c>
      <c r="H1350" s="35" t="s">
        <v>12</v>
      </c>
      <c r="I1350" s="499" t="s">
        <v>12</v>
      </c>
      <c r="J1350" s="11"/>
      <c r="K1350" s="11"/>
      <c r="L1350" s="11"/>
      <c r="M1350" s="11"/>
      <c r="N1350" s="11"/>
      <c r="O1350" s="11"/>
      <c r="P1350" s="11"/>
    </row>
    <row r="1351" spans="2:16" x14ac:dyDescent="0.3">
      <c r="B1351" s="31" t="s">
        <v>331</v>
      </c>
      <c r="C1351" s="34" t="s">
        <v>12</v>
      </c>
      <c r="D1351" s="35" t="s">
        <v>12</v>
      </c>
      <c r="E1351" s="35" t="s">
        <v>12</v>
      </c>
      <c r="F1351" s="35" t="s">
        <v>12</v>
      </c>
      <c r="G1351" s="35" t="s">
        <v>12</v>
      </c>
      <c r="H1351" s="35" t="s">
        <v>12</v>
      </c>
      <c r="I1351" s="499" t="s">
        <v>12</v>
      </c>
      <c r="J1351" s="11"/>
      <c r="K1351" s="11"/>
      <c r="L1351" s="11"/>
      <c r="M1351" s="11"/>
      <c r="N1351" s="11"/>
      <c r="O1351" s="11"/>
      <c r="P1351" s="11"/>
    </row>
    <row r="1352" spans="2:16" x14ac:dyDescent="0.3">
      <c r="B1352" s="31" t="s">
        <v>332</v>
      </c>
      <c r="C1352" s="34" t="s">
        <v>10</v>
      </c>
      <c r="D1352" s="35" t="s">
        <v>10</v>
      </c>
      <c r="E1352" s="35" t="s">
        <v>10</v>
      </c>
      <c r="F1352" s="35" t="s">
        <v>10</v>
      </c>
      <c r="G1352" s="35" t="s">
        <v>10</v>
      </c>
      <c r="H1352" s="35" t="s">
        <v>10</v>
      </c>
      <c r="I1352" s="499" t="s">
        <v>10</v>
      </c>
      <c r="J1352" s="11"/>
      <c r="K1352" s="11"/>
      <c r="L1352" s="11"/>
      <c r="M1352" s="11"/>
      <c r="N1352" s="11"/>
      <c r="O1352" s="11"/>
      <c r="P1352" s="11"/>
    </row>
    <row r="1353" spans="2:16" x14ac:dyDescent="0.3">
      <c r="B1353" s="31" t="s">
        <v>477</v>
      </c>
      <c r="C1353" s="34" t="s">
        <v>12</v>
      </c>
      <c r="D1353" s="35" t="s">
        <v>12</v>
      </c>
      <c r="E1353" s="35" t="s">
        <v>12</v>
      </c>
      <c r="F1353" s="35" t="s">
        <v>12</v>
      </c>
      <c r="G1353" s="35" t="s">
        <v>12</v>
      </c>
      <c r="H1353" s="35" t="s">
        <v>12</v>
      </c>
      <c r="I1353" s="499" t="s">
        <v>12</v>
      </c>
      <c r="J1353" s="11"/>
      <c r="K1353" s="11"/>
      <c r="L1353" s="11"/>
      <c r="M1353" s="11"/>
      <c r="N1353" s="11"/>
      <c r="O1353" s="11"/>
      <c r="P1353" s="11"/>
    </row>
    <row r="1354" spans="2:16" s="301" customFormat="1" x14ac:dyDescent="0.3">
      <c r="B1354" s="31" t="s">
        <v>727</v>
      </c>
      <c r="C1354" s="34">
        <v>0</v>
      </c>
      <c r="D1354" s="35">
        <v>0</v>
      </c>
      <c r="E1354" s="35">
        <v>0</v>
      </c>
      <c r="F1354" s="35">
        <v>0</v>
      </c>
      <c r="G1354" s="35">
        <v>0</v>
      </c>
      <c r="H1354" s="35">
        <v>0</v>
      </c>
      <c r="I1354" s="499">
        <v>0</v>
      </c>
      <c r="J1354" s="11"/>
      <c r="K1354" s="11"/>
      <c r="L1354" s="11"/>
      <c r="M1354" s="11"/>
      <c r="N1354" s="11"/>
      <c r="O1354" s="11"/>
      <c r="P1354" s="11"/>
    </row>
    <row r="1355" spans="2:16" x14ac:dyDescent="0.3">
      <c r="B1355" s="31" t="s">
        <v>333</v>
      </c>
      <c r="C1355" s="34" t="s">
        <v>12</v>
      </c>
      <c r="D1355" s="35" t="s">
        <v>12</v>
      </c>
      <c r="E1355" s="35" t="s">
        <v>12</v>
      </c>
      <c r="F1355" s="35" t="s">
        <v>12</v>
      </c>
      <c r="G1355" s="35" t="s">
        <v>12</v>
      </c>
      <c r="H1355" s="35" t="s">
        <v>12</v>
      </c>
      <c r="I1355" s="499" t="s">
        <v>12</v>
      </c>
      <c r="J1355" s="11"/>
      <c r="K1355" s="11"/>
      <c r="L1355" s="11"/>
      <c r="M1355" s="11"/>
      <c r="N1355" s="11"/>
      <c r="O1355" s="11"/>
      <c r="P1355" s="11"/>
    </row>
    <row r="1356" spans="2:16" x14ac:dyDescent="0.3">
      <c r="B1356" s="31" t="s">
        <v>334</v>
      </c>
      <c r="C1356" s="34" t="s">
        <v>10</v>
      </c>
      <c r="D1356" s="35" t="s">
        <v>10</v>
      </c>
      <c r="E1356" s="35" t="s">
        <v>10</v>
      </c>
      <c r="F1356" s="35" t="s">
        <v>10</v>
      </c>
      <c r="G1356" s="35" t="s">
        <v>10</v>
      </c>
      <c r="H1356" s="35" t="s">
        <v>10</v>
      </c>
      <c r="I1356" s="499" t="s">
        <v>10</v>
      </c>
      <c r="J1356" s="11"/>
      <c r="K1356" s="11"/>
      <c r="L1356" s="11"/>
      <c r="M1356" s="11"/>
      <c r="N1356" s="11"/>
      <c r="O1356" s="11"/>
      <c r="P1356" s="11"/>
    </row>
    <row r="1357" spans="2:16" x14ac:dyDescent="0.3">
      <c r="B1357" s="31" t="s">
        <v>335</v>
      </c>
      <c r="C1357" s="34" t="s">
        <v>12</v>
      </c>
      <c r="D1357" s="35" t="s">
        <v>12</v>
      </c>
      <c r="E1357" s="35" t="s">
        <v>12</v>
      </c>
      <c r="F1357" s="35" t="s">
        <v>12</v>
      </c>
      <c r="G1357" s="35" t="s">
        <v>12</v>
      </c>
      <c r="H1357" s="35" t="s">
        <v>12</v>
      </c>
      <c r="I1357" s="499" t="s">
        <v>12</v>
      </c>
      <c r="J1357" s="11"/>
      <c r="K1357" s="11"/>
      <c r="L1357" s="11"/>
      <c r="M1357" s="11"/>
      <c r="N1357" s="11"/>
      <c r="O1357" s="11"/>
      <c r="P1357" s="11"/>
    </row>
    <row r="1358" spans="2:16" x14ac:dyDescent="0.3">
      <c r="B1358" s="31" t="s">
        <v>336</v>
      </c>
      <c r="C1358" s="34" t="s">
        <v>12</v>
      </c>
      <c r="D1358" s="35" t="s">
        <v>12</v>
      </c>
      <c r="E1358" s="35" t="s">
        <v>12</v>
      </c>
      <c r="F1358" s="35" t="s">
        <v>12</v>
      </c>
      <c r="G1358" s="35" t="s">
        <v>12</v>
      </c>
      <c r="H1358" s="35" t="s">
        <v>12</v>
      </c>
      <c r="I1358" s="499" t="s">
        <v>12</v>
      </c>
      <c r="J1358" s="11"/>
      <c r="K1358" s="11"/>
      <c r="L1358" s="11"/>
      <c r="M1358" s="11"/>
      <c r="N1358" s="11"/>
      <c r="O1358" s="11"/>
      <c r="P1358" s="11"/>
    </row>
    <row r="1359" spans="2:16" x14ac:dyDescent="0.3">
      <c r="B1359" s="31" t="s">
        <v>337</v>
      </c>
      <c r="C1359" s="34" t="s">
        <v>12</v>
      </c>
      <c r="D1359" s="35" t="s">
        <v>12</v>
      </c>
      <c r="E1359" s="35" t="s">
        <v>12</v>
      </c>
      <c r="F1359" s="35" t="s">
        <v>12</v>
      </c>
      <c r="G1359" s="35" t="s">
        <v>12</v>
      </c>
      <c r="H1359" s="35" t="s">
        <v>12</v>
      </c>
      <c r="I1359" s="499" t="s">
        <v>12</v>
      </c>
      <c r="J1359" s="11"/>
      <c r="K1359" s="11"/>
      <c r="L1359" s="11"/>
      <c r="M1359" s="11"/>
      <c r="N1359" s="11"/>
      <c r="O1359" s="11"/>
      <c r="P1359" s="11"/>
    </row>
    <row r="1360" spans="2:16" x14ac:dyDescent="0.3">
      <c r="B1360" s="31" t="s">
        <v>338</v>
      </c>
      <c r="C1360" s="34" t="s">
        <v>12</v>
      </c>
      <c r="D1360" s="35" t="s">
        <v>12</v>
      </c>
      <c r="E1360" s="35" t="s">
        <v>12</v>
      </c>
      <c r="F1360" s="35" t="s">
        <v>12</v>
      </c>
      <c r="G1360" s="35" t="s">
        <v>12</v>
      </c>
      <c r="H1360" s="35" t="s">
        <v>12</v>
      </c>
      <c r="I1360" s="499" t="s">
        <v>12</v>
      </c>
      <c r="J1360" s="11"/>
      <c r="K1360" s="11"/>
      <c r="L1360" s="11"/>
      <c r="M1360" s="11"/>
      <c r="N1360" s="11"/>
      <c r="O1360" s="11"/>
      <c r="P1360" s="11"/>
    </row>
    <row r="1361" spans="2:16" x14ac:dyDescent="0.3">
      <c r="B1361" s="31" t="s">
        <v>339</v>
      </c>
      <c r="C1361" s="34" t="s">
        <v>10</v>
      </c>
      <c r="D1361" s="35" t="s">
        <v>10</v>
      </c>
      <c r="E1361" s="35" t="s">
        <v>10</v>
      </c>
      <c r="F1361" s="35" t="s">
        <v>10</v>
      </c>
      <c r="G1361" s="35" t="s">
        <v>10</v>
      </c>
      <c r="H1361" s="35" t="s">
        <v>10</v>
      </c>
      <c r="I1361" s="499" t="s">
        <v>10</v>
      </c>
      <c r="J1361" s="11"/>
      <c r="K1361" s="11"/>
      <c r="L1361" s="11"/>
      <c r="M1361" s="11"/>
      <c r="N1361" s="11"/>
      <c r="O1361" s="11"/>
      <c r="P1361" s="11"/>
    </row>
    <row r="1362" spans="2:16" x14ac:dyDescent="0.3">
      <c r="B1362" s="33" t="s">
        <v>340</v>
      </c>
      <c r="C1362" s="36" t="s">
        <v>12</v>
      </c>
      <c r="D1362" s="37" t="s">
        <v>12</v>
      </c>
      <c r="E1362" s="37" t="s">
        <v>12</v>
      </c>
      <c r="F1362" s="37" t="s">
        <v>12</v>
      </c>
      <c r="G1362" s="37" t="s">
        <v>12</v>
      </c>
      <c r="H1362" s="37" t="s">
        <v>12</v>
      </c>
      <c r="I1362" s="500" t="s">
        <v>12</v>
      </c>
      <c r="J1362" s="11"/>
      <c r="K1362" s="11"/>
      <c r="L1362" s="11"/>
      <c r="M1362" s="11"/>
      <c r="N1362" s="11"/>
      <c r="O1362" s="11"/>
      <c r="P1362" s="11"/>
    </row>
    <row r="1363" spans="2:16" x14ac:dyDescent="0.3">
      <c r="B1363" s="3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</row>
    <row r="1364" spans="2:16" x14ac:dyDescent="0.3">
      <c r="B1364" s="722" t="s">
        <v>395</v>
      </c>
      <c r="C1364" s="722"/>
      <c r="D1364" s="722"/>
      <c r="E1364" s="722"/>
      <c r="F1364" s="722"/>
      <c r="G1364" s="722"/>
      <c r="H1364" s="722"/>
      <c r="I1364" s="722"/>
      <c r="J1364" s="722"/>
      <c r="K1364" s="722"/>
      <c r="L1364" s="722"/>
      <c r="M1364" s="722"/>
      <c r="N1364" s="722"/>
      <c r="O1364" s="722"/>
      <c r="P1364" s="722"/>
    </row>
    <row r="1365" spans="2:16" x14ac:dyDescent="0.3">
      <c r="B1365" s="733" t="s">
        <v>396</v>
      </c>
      <c r="C1365" s="733"/>
      <c r="D1365" s="733"/>
      <c r="E1365" s="733"/>
      <c r="F1365" s="733"/>
      <c r="G1365" s="733"/>
      <c r="H1365" s="733"/>
      <c r="I1365" s="733"/>
      <c r="J1365" s="733"/>
      <c r="K1365" s="733"/>
      <c r="L1365" s="733"/>
      <c r="M1365" s="733"/>
      <c r="N1365" s="733"/>
      <c r="O1365" s="733"/>
      <c r="P1365" s="733"/>
    </row>
    <row r="1366" spans="2:16" x14ac:dyDescent="0.3">
      <c r="B1366" s="4" t="s">
        <v>397</v>
      </c>
      <c r="C1366" s="13"/>
      <c r="D1366" s="13"/>
      <c r="E1366" s="13"/>
      <c r="F1366" s="13"/>
      <c r="G1366" s="13"/>
      <c r="H1366" s="13"/>
      <c r="I1366" s="13"/>
      <c r="J1366" s="14"/>
      <c r="K1366" s="14"/>
      <c r="L1366" s="14"/>
      <c r="M1366" s="14"/>
      <c r="N1366" s="14"/>
      <c r="O1366" s="14"/>
      <c r="P1366" s="14"/>
    </row>
    <row r="1367" spans="2:16" x14ac:dyDescent="0.3">
      <c r="B1367" s="3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</row>
    <row r="1368" spans="2:16" x14ac:dyDescent="0.3">
      <c r="B1368" s="7"/>
      <c r="C1368" s="715" t="s">
        <v>15</v>
      </c>
      <c r="D1368" s="716"/>
      <c r="E1368" s="716"/>
      <c r="F1368" s="716"/>
      <c r="G1368" s="716"/>
      <c r="H1368" s="716"/>
      <c r="I1368" s="716"/>
      <c r="J1368" s="715" t="s">
        <v>19</v>
      </c>
      <c r="K1368" s="716"/>
      <c r="L1368" s="716"/>
      <c r="M1368" s="716"/>
      <c r="N1368" s="716"/>
      <c r="O1368" s="716"/>
      <c r="P1368" s="716"/>
    </row>
    <row r="1369" spans="2:16" x14ac:dyDescent="0.3">
      <c r="B1369" s="3"/>
      <c r="C1369" s="431">
        <v>2014</v>
      </c>
      <c r="D1369" s="416">
        <v>2015</v>
      </c>
      <c r="E1369" s="416">
        <v>2016</v>
      </c>
      <c r="F1369" s="416">
        <v>2017</v>
      </c>
      <c r="G1369" s="416">
        <v>2018</v>
      </c>
      <c r="H1369" s="416">
        <v>2019</v>
      </c>
      <c r="I1369" s="416">
        <v>2020</v>
      </c>
      <c r="J1369" s="384">
        <v>2014</v>
      </c>
      <c r="K1369" s="385">
        <v>2015</v>
      </c>
      <c r="L1369" s="385">
        <v>2016</v>
      </c>
      <c r="M1369" s="385">
        <v>2017</v>
      </c>
      <c r="N1369" s="385">
        <v>2018</v>
      </c>
      <c r="O1369" s="385">
        <v>2019</v>
      </c>
      <c r="P1369" s="385">
        <v>2020</v>
      </c>
    </row>
    <row r="1370" spans="2:16" x14ac:dyDescent="0.3">
      <c r="B1370" s="32" t="s">
        <v>327</v>
      </c>
      <c r="C1370" s="42" t="str">
        <f>IF(ISNUMBER((C1302/B1302-1)*100),(C1302/B1302-1)*100,"nav")</f>
        <v>nav</v>
      </c>
      <c r="D1370" s="43">
        <f>IF(ISNUMBER((D1302/C1302-1)*100),(D1302/C1302-1)*100,"nav")</f>
        <v>4.210936556270517</v>
      </c>
      <c r="E1370" s="43">
        <f t="shared" ref="E1370:O1370" si="657">IF(ISNUMBER((E1302/D1302-1)*100),(E1302/D1302-1)*100,"nav")</f>
        <v>8.5743739513749251</v>
      </c>
      <c r="F1370" s="43">
        <f t="shared" si="657"/>
        <v>10.006291855988048</v>
      </c>
      <c r="G1370" s="43">
        <f t="shared" si="657"/>
        <v>6.3292880070472846</v>
      </c>
      <c r="H1370" s="43">
        <f t="shared" si="657"/>
        <v>2.484710483585495</v>
      </c>
      <c r="I1370" s="43">
        <f t="shared" si="657"/>
        <v>14.155299538001366</v>
      </c>
      <c r="J1370" s="42" t="str">
        <f t="shared" si="657"/>
        <v>nav</v>
      </c>
      <c r="K1370" s="43" t="str">
        <f t="shared" si="657"/>
        <v>nav</v>
      </c>
      <c r="L1370" s="43" t="str">
        <f t="shared" si="657"/>
        <v>nav</v>
      </c>
      <c r="M1370" s="43" t="str">
        <f t="shared" si="657"/>
        <v>nav</v>
      </c>
      <c r="N1370" s="43">
        <f t="shared" si="657"/>
        <v>45.553688145589931</v>
      </c>
      <c r="O1370" s="43">
        <f t="shared" si="657"/>
        <v>63.895878901433065</v>
      </c>
      <c r="P1370" s="498">
        <f>IF(ISNUMBER((P1302/O1302-1)*100),(P1302/O1302-1)*100,"nav")</f>
        <v>-30.30243713743689</v>
      </c>
    </row>
    <row r="1371" spans="2:16" s="301" customFormat="1" x14ac:dyDescent="0.3">
      <c r="B1371" s="31" t="s">
        <v>640</v>
      </c>
      <c r="C1371" s="34" t="str">
        <f t="shared" ref="C1371:P1386" si="658">IF(ISNUMBER((C1303/B1303-1)*100),(C1303/B1303-1)*100,"nav")</f>
        <v>nav</v>
      </c>
      <c r="D1371" s="35" t="str">
        <f t="shared" si="658"/>
        <v>nav</v>
      </c>
      <c r="E1371" s="35" t="str">
        <f t="shared" si="658"/>
        <v>nav</v>
      </c>
      <c r="F1371" s="35" t="str">
        <f t="shared" si="658"/>
        <v>nav</v>
      </c>
      <c r="G1371" s="35" t="str">
        <f t="shared" si="658"/>
        <v>nav</v>
      </c>
      <c r="H1371" s="35" t="str">
        <f t="shared" si="658"/>
        <v>nav</v>
      </c>
      <c r="I1371" s="35" t="str">
        <f t="shared" si="658"/>
        <v>nav</v>
      </c>
      <c r="J1371" s="34" t="str">
        <f t="shared" si="658"/>
        <v>nav</v>
      </c>
      <c r="K1371" s="35" t="str">
        <f t="shared" si="658"/>
        <v>nav</v>
      </c>
      <c r="L1371" s="35" t="str">
        <f t="shared" si="658"/>
        <v>nav</v>
      </c>
      <c r="M1371" s="35" t="str">
        <f t="shared" si="658"/>
        <v>nav</v>
      </c>
      <c r="N1371" s="35" t="str">
        <f t="shared" si="658"/>
        <v>nav</v>
      </c>
      <c r="O1371" s="35" t="str">
        <f t="shared" si="658"/>
        <v>nav</v>
      </c>
      <c r="P1371" s="499" t="str">
        <f t="shared" si="658"/>
        <v>nav</v>
      </c>
    </row>
    <row r="1372" spans="2:16" x14ac:dyDescent="0.3">
      <c r="B1372" s="31" t="s">
        <v>328</v>
      </c>
      <c r="C1372" s="34" t="s">
        <v>10</v>
      </c>
      <c r="D1372" s="35" t="str">
        <f t="shared" si="658"/>
        <v>nav</v>
      </c>
      <c r="E1372" s="35" t="str">
        <f t="shared" si="658"/>
        <v>nav</v>
      </c>
      <c r="F1372" s="35" t="str">
        <f t="shared" si="658"/>
        <v>nav</v>
      </c>
      <c r="G1372" s="35" t="str">
        <f t="shared" si="658"/>
        <v>nav</v>
      </c>
      <c r="H1372" s="35" t="str">
        <f t="shared" si="658"/>
        <v>nav</v>
      </c>
      <c r="I1372" s="35" t="str">
        <f t="shared" si="658"/>
        <v>nav</v>
      </c>
      <c r="J1372" s="34" t="str">
        <f t="shared" si="658"/>
        <v>nav</v>
      </c>
      <c r="K1372" s="35" t="str">
        <f t="shared" si="658"/>
        <v>nav</v>
      </c>
      <c r="L1372" s="35" t="str">
        <f t="shared" si="658"/>
        <v>nav</v>
      </c>
      <c r="M1372" s="35" t="str">
        <f t="shared" si="658"/>
        <v>nav</v>
      </c>
      <c r="N1372" s="35" t="str">
        <f t="shared" si="658"/>
        <v>nav</v>
      </c>
      <c r="O1372" s="35" t="str">
        <f t="shared" si="658"/>
        <v>nav</v>
      </c>
      <c r="P1372" s="499" t="str">
        <f t="shared" si="658"/>
        <v>nav</v>
      </c>
    </row>
    <row r="1373" spans="2:16" x14ac:dyDescent="0.3">
      <c r="B1373" s="31" t="s">
        <v>329</v>
      </c>
      <c r="C1373" s="34">
        <v>3.813326392052474</v>
      </c>
      <c r="D1373" s="35">
        <f t="shared" si="658"/>
        <v>0.83298742286022076</v>
      </c>
      <c r="E1373" s="35">
        <f t="shared" si="658"/>
        <v>-2.3565998942466693</v>
      </c>
      <c r="F1373" s="35">
        <f t="shared" si="658"/>
        <v>-2.9533863513538039</v>
      </c>
      <c r="G1373" s="35">
        <f t="shared" si="658"/>
        <v>1.9845344554950017</v>
      </c>
      <c r="H1373" s="35">
        <f t="shared" si="658"/>
        <v>1.3055340904023716</v>
      </c>
      <c r="I1373" s="35">
        <f t="shared" si="658"/>
        <v>8.3525350391924427</v>
      </c>
      <c r="J1373" s="34">
        <v>19.122028883572931</v>
      </c>
      <c r="K1373" s="35">
        <f t="shared" ref="K1373:P1373" si="659">IF(ISNUMBER((K1305/J1305-1)*100),(K1305/J1305-1)*100,"nav")</f>
        <v>-8.856970417646215</v>
      </c>
      <c r="L1373" s="35">
        <f t="shared" si="659"/>
        <v>40.10527681348384</v>
      </c>
      <c r="M1373" s="35">
        <f t="shared" si="659"/>
        <v>84.884759436165396</v>
      </c>
      <c r="N1373" s="35">
        <f t="shared" si="659"/>
        <v>215.0535707012331</v>
      </c>
      <c r="O1373" s="35">
        <f t="shared" si="659"/>
        <v>67.576497570392632</v>
      </c>
      <c r="P1373" s="499">
        <f t="shared" si="659"/>
        <v>76.938272688581179</v>
      </c>
    </row>
    <row r="1374" spans="2:16" x14ac:dyDescent="0.3">
      <c r="B1374" s="31" t="s">
        <v>330</v>
      </c>
      <c r="C1374" s="34">
        <v>5.0225290397255096</v>
      </c>
      <c r="D1374" s="35">
        <f t="shared" si="658"/>
        <v>5.1900552607824668</v>
      </c>
      <c r="E1374" s="35">
        <f t="shared" si="658"/>
        <v>4.1677676703459898</v>
      </c>
      <c r="F1374" s="35">
        <f t="shared" si="658"/>
        <v>1.0482734909929459</v>
      </c>
      <c r="G1374" s="35">
        <f t="shared" si="658"/>
        <v>3.9708311009726716</v>
      </c>
      <c r="H1374" s="35">
        <f t="shared" si="658"/>
        <v>5.0507561830585468</v>
      </c>
      <c r="I1374" s="35">
        <f t="shared" si="658"/>
        <v>-99.899610661375021</v>
      </c>
      <c r="J1374" s="34" t="s">
        <v>12</v>
      </c>
      <c r="K1374" s="35" t="str">
        <f t="shared" ref="K1374:P1374" si="660">IF(ISNUMBER((K1306/J1306-1)*100),(K1306/J1306-1)*100,"nav")</f>
        <v>nav</v>
      </c>
      <c r="L1374" s="35" t="str">
        <f t="shared" si="660"/>
        <v>nav</v>
      </c>
      <c r="M1374" s="35" t="str">
        <f t="shared" si="660"/>
        <v>nav</v>
      </c>
      <c r="N1374" s="35" t="str">
        <f t="shared" si="660"/>
        <v>nav</v>
      </c>
      <c r="O1374" s="35" t="str">
        <f t="shared" si="660"/>
        <v>nav</v>
      </c>
      <c r="P1374" s="499" t="str">
        <f t="shared" si="660"/>
        <v>nav</v>
      </c>
    </row>
    <row r="1375" spans="2:16" x14ac:dyDescent="0.3">
      <c r="B1375" s="31" t="s">
        <v>331</v>
      </c>
      <c r="C1375" s="34">
        <v>5.7205770751606266</v>
      </c>
      <c r="D1375" s="35">
        <f t="shared" si="658"/>
        <v>7.8812598826192071</v>
      </c>
      <c r="E1375" s="35">
        <f t="shared" si="658"/>
        <v>11.825736111774887</v>
      </c>
      <c r="F1375" s="35">
        <f t="shared" si="658"/>
        <v>9.3255565780672178</v>
      </c>
      <c r="G1375" s="35">
        <f t="shared" si="658"/>
        <v>7.4487631384230202</v>
      </c>
      <c r="H1375" s="35">
        <f t="shared" si="658"/>
        <v>11.891342352611357</v>
      </c>
      <c r="I1375" s="35">
        <f t="shared" si="658"/>
        <v>9.9613271986615182</v>
      </c>
      <c r="J1375" s="34" t="s">
        <v>10</v>
      </c>
      <c r="K1375" s="35" t="str">
        <f t="shared" ref="K1375:P1375" si="661">IF(ISNUMBER((K1307/J1307-1)*100),(K1307/J1307-1)*100,"nav")</f>
        <v>nav</v>
      </c>
      <c r="L1375" s="35" t="str">
        <f t="shared" si="661"/>
        <v>nav</v>
      </c>
      <c r="M1375" s="35" t="str">
        <f t="shared" si="661"/>
        <v>nav</v>
      </c>
      <c r="N1375" s="35" t="str">
        <f t="shared" si="661"/>
        <v>nav</v>
      </c>
      <c r="O1375" s="35" t="str">
        <f t="shared" si="661"/>
        <v>nav</v>
      </c>
      <c r="P1375" s="499" t="str">
        <f t="shared" si="661"/>
        <v>nav</v>
      </c>
    </row>
    <row r="1376" spans="2:16" x14ac:dyDescent="0.3">
      <c r="B1376" s="31" t="s">
        <v>332</v>
      </c>
      <c r="C1376" s="34">
        <v>0.72036169833078478</v>
      </c>
      <c r="D1376" s="35">
        <f t="shared" si="658"/>
        <v>3.13005089583549</v>
      </c>
      <c r="E1376" s="35">
        <f t="shared" si="658"/>
        <v>0.48397651653615537</v>
      </c>
      <c r="F1376" s="35">
        <f t="shared" si="658"/>
        <v>0.98059193634889574</v>
      </c>
      <c r="G1376" s="35">
        <f t="shared" si="658"/>
        <v>3.3652567399785616</v>
      </c>
      <c r="H1376" s="35">
        <f t="shared" si="658"/>
        <v>-5.4510723543178763</v>
      </c>
      <c r="I1376" s="35">
        <f t="shared" si="658"/>
        <v>5.8840682150297807</v>
      </c>
      <c r="J1376" s="34">
        <v>314.95105263157888</v>
      </c>
      <c r="K1376" s="35">
        <f t="shared" ref="K1376:P1376" si="662">IF(ISNUMBER((K1308/J1308-1)*100),(K1308/J1308-1)*100,"nav")</f>
        <v>89.067194989390003</v>
      </c>
      <c r="L1376" s="35">
        <f t="shared" si="662"/>
        <v>-86.834261471241135</v>
      </c>
      <c r="M1376" s="35">
        <f t="shared" si="662"/>
        <v>71.191484374601927</v>
      </c>
      <c r="N1376" s="35">
        <f t="shared" si="662"/>
        <v>-43.483993868408923</v>
      </c>
      <c r="O1376" s="35">
        <f t="shared" si="662"/>
        <v>-31.12959120258698</v>
      </c>
      <c r="P1376" s="499">
        <f t="shared" si="662"/>
        <v>-45.175770645499234</v>
      </c>
    </row>
    <row r="1377" spans="2:16" x14ac:dyDescent="0.3">
      <c r="B1377" s="31" t="s">
        <v>477</v>
      </c>
      <c r="C1377" s="34" t="s">
        <v>10</v>
      </c>
      <c r="D1377" s="35" t="str">
        <f t="shared" si="658"/>
        <v>nav</v>
      </c>
      <c r="E1377" s="35">
        <f t="shared" si="658"/>
        <v>14.054679125201531</v>
      </c>
      <c r="F1377" s="35">
        <f t="shared" si="658"/>
        <v>5.7323273437731137</v>
      </c>
      <c r="G1377" s="35">
        <f t="shared" si="658"/>
        <v>0.73336028095520867</v>
      </c>
      <c r="H1377" s="35">
        <f t="shared" si="658"/>
        <v>-0.38702728994042257</v>
      </c>
      <c r="I1377" s="35">
        <f t="shared" si="658"/>
        <v>-0.12276742896405457</v>
      </c>
      <c r="J1377" s="34" t="s">
        <v>10</v>
      </c>
      <c r="K1377" s="35" t="str">
        <f t="shared" ref="K1377:P1377" si="663">IF(ISNUMBER((K1309/J1309-1)*100),(K1309/J1309-1)*100,"nav")</f>
        <v>nav</v>
      </c>
      <c r="L1377" s="35">
        <f t="shared" si="663"/>
        <v>2.7022511164443985</v>
      </c>
      <c r="M1377" s="35">
        <f t="shared" si="663"/>
        <v>-14.880274503423907</v>
      </c>
      <c r="N1377" s="35">
        <f t="shared" si="663"/>
        <v>-7.6070336391437348</v>
      </c>
      <c r="O1377" s="35">
        <f t="shared" si="663"/>
        <v>4.6056343325685534</v>
      </c>
      <c r="P1377" s="499">
        <f t="shared" si="663"/>
        <v>15.065710227783491</v>
      </c>
    </row>
    <row r="1378" spans="2:16" s="301" customFormat="1" x14ac:dyDescent="0.3">
      <c r="B1378" s="31" t="s">
        <v>727</v>
      </c>
      <c r="C1378" s="34" t="str">
        <f t="shared" si="658"/>
        <v>nav</v>
      </c>
      <c r="D1378" s="35" t="str">
        <f t="shared" si="658"/>
        <v>nav</v>
      </c>
      <c r="E1378" s="35" t="str">
        <f t="shared" si="658"/>
        <v>nav</v>
      </c>
      <c r="F1378" s="35" t="str">
        <f t="shared" si="658"/>
        <v>nav</v>
      </c>
      <c r="G1378" s="35" t="str">
        <f t="shared" si="658"/>
        <v>nav</v>
      </c>
      <c r="H1378" s="35" t="str">
        <f t="shared" si="658"/>
        <v>nav</v>
      </c>
      <c r="I1378" s="35" t="str">
        <f t="shared" si="658"/>
        <v>nav</v>
      </c>
      <c r="J1378" s="34" t="str">
        <f t="shared" ref="J1378:P1378" si="664">IF(ISNUMBER((J1310/I1310-1)*100),(J1310/I1310-1)*100,"nav")</f>
        <v>nav</v>
      </c>
      <c r="K1378" s="35" t="str">
        <f t="shared" si="664"/>
        <v>nav</v>
      </c>
      <c r="L1378" s="35" t="str">
        <f t="shared" si="664"/>
        <v>nav</v>
      </c>
      <c r="M1378" s="35" t="str">
        <f t="shared" si="664"/>
        <v>nav</v>
      </c>
      <c r="N1378" s="35" t="str">
        <f t="shared" si="664"/>
        <v>nav</v>
      </c>
      <c r="O1378" s="35" t="str">
        <f t="shared" si="664"/>
        <v>nav</v>
      </c>
      <c r="P1378" s="499" t="str">
        <f t="shared" si="664"/>
        <v>nav</v>
      </c>
    </row>
    <row r="1379" spans="2:16" x14ac:dyDescent="0.3">
      <c r="B1379" s="31" t="s">
        <v>333</v>
      </c>
      <c r="C1379" s="34" t="s">
        <v>10</v>
      </c>
      <c r="D1379" s="35" t="str">
        <f t="shared" si="658"/>
        <v>nav</v>
      </c>
      <c r="E1379" s="35" t="str">
        <f t="shared" si="658"/>
        <v>nav</v>
      </c>
      <c r="F1379" s="35" t="str">
        <f t="shared" si="658"/>
        <v>nav</v>
      </c>
      <c r="G1379" s="35" t="str">
        <f t="shared" si="658"/>
        <v>nav</v>
      </c>
      <c r="H1379" s="35" t="str">
        <f t="shared" si="658"/>
        <v>nav</v>
      </c>
      <c r="I1379" s="35" t="str">
        <f t="shared" si="658"/>
        <v>nav</v>
      </c>
      <c r="J1379" s="34" t="s">
        <v>10</v>
      </c>
      <c r="K1379" s="35" t="str">
        <f t="shared" ref="K1379:P1379" si="665">IF(ISNUMBER((K1311/J1311-1)*100),(K1311/J1311-1)*100,"nav")</f>
        <v>nav</v>
      </c>
      <c r="L1379" s="35" t="str">
        <f t="shared" si="665"/>
        <v>nav</v>
      </c>
      <c r="M1379" s="35" t="str">
        <f t="shared" si="665"/>
        <v>nav</v>
      </c>
      <c r="N1379" s="35" t="str">
        <f t="shared" si="665"/>
        <v>nav</v>
      </c>
      <c r="O1379" s="35" t="str">
        <f t="shared" si="665"/>
        <v>nav</v>
      </c>
      <c r="P1379" s="499" t="str">
        <f t="shared" si="665"/>
        <v>nav</v>
      </c>
    </row>
    <row r="1380" spans="2:16" x14ac:dyDescent="0.3">
      <c r="B1380" s="31" t="s">
        <v>334</v>
      </c>
      <c r="C1380" s="34" t="s">
        <v>10</v>
      </c>
      <c r="D1380" s="35" t="str">
        <f t="shared" si="658"/>
        <v>nav</v>
      </c>
      <c r="E1380" s="35" t="str">
        <f t="shared" si="658"/>
        <v>nav</v>
      </c>
      <c r="F1380" s="35" t="str">
        <f t="shared" si="658"/>
        <v>nav</v>
      </c>
      <c r="G1380" s="35" t="str">
        <f t="shared" si="658"/>
        <v>nav</v>
      </c>
      <c r="H1380" s="35" t="str">
        <f t="shared" si="658"/>
        <v>nav</v>
      </c>
      <c r="I1380" s="35" t="str">
        <f t="shared" si="658"/>
        <v>nav</v>
      </c>
      <c r="J1380" s="34" t="s">
        <v>10</v>
      </c>
      <c r="K1380" s="35" t="str">
        <f t="shared" ref="K1380:P1380" si="666">IF(ISNUMBER((K1312/J1312-1)*100),(K1312/J1312-1)*100,"nav")</f>
        <v>nav</v>
      </c>
      <c r="L1380" s="35" t="str">
        <f t="shared" si="666"/>
        <v>nav</v>
      </c>
      <c r="M1380" s="35" t="str">
        <f t="shared" si="666"/>
        <v>nav</v>
      </c>
      <c r="N1380" s="35" t="str">
        <f t="shared" si="666"/>
        <v>nav</v>
      </c>
      <c r="O1380" s="35" t="str">
        <f t="shared" si="666"/>
        <v>nav</v>
      </c>
      <c r="P1380" s="499" t="str">
        <f t="shared" si="666"/>
        <v>nav</v>
      </c>
    </row>
    <row r="1381" spans="2:16" x14ac:dyDescent="0.3">
      <c r="B1381" s="31" t="s">
        <v>335</v>
      </c>
      <c r="C1381" s="34" t="s">
        <v>12</v>
      </c>
      <c r="D1381" s="35" t="s">
        <v>12</v>
      </c>
      <c r="E1381" s="35" t="s">
        <v>12</v>
      </c>
      <c r="F1381" s="35" t="s">
        <v>12</v>
      </c>
      <c r="G1381" s="35" t="s">
        <v>12</v>
      </c>
      <c r="H1381" s="35" t="s">
        <v>12</v>
      </c>
      <c r="I1381" s="35" t="s">
        <v>12</v>
      </c>
      <c r="J1381" s="34" t="s">
        <v>10</v>
      </c>
      <c r="K1381" s="35" t="str">
        <f t="shared" ref="K1381:P1381" si="667">IF(ISNUMBER((K1313/J1313-1)*100),(K1313/J1313-1)*100,"nav")</f>
        <v>nav</v>
      </c>
      <c r="L1381" s="35" t="str">
        <f t="shared" si="667"/>
        <v>nav</v>
      </c>
      <c r="M1381" s="35" t="str">
        <f t="shared" si="667"/>
        <v>nav</v>
      </c>
      <c r="N1381" s="35" t="str">
        <f t="shared" si="667"/>
        <v>nav</v>
      </c>
      <c r="O1381" s="35" t="str">
        <f t="shared" si="667"/>
        <v>nav</v>
      </c>
      <c r="P1381" s="499" t="str">
        <f t="shared" si="667"/>
        <v>nav</v>
      </c>
    </row>
    <row r="1382" spans="2:16" x14ac:dyDescent="0.3">
      <c r="B1382" s="31" t="s">
        <v>336</v>
      </c>
      <c r="C1382" s="34">
        <v>9.0855550118087507</v>
      </c>
      <c r="D1382" s="35">
        <f t="shared" si="658"/>
        <v>8.3246211364657707</v>
      </c>
      <c r="E1382" s="35">
        <f t="shared" si="658"/>
        <v>-21.604052643747217</v>
      </c>
      <c r="F1382" s="35">
        <f t="shared" si="658"/>
        <v>32.990099410135599</v>
      </c>
      <c r="G1382" s="35">
        <f t="shared" si="658"/>
        <v>4.978177040229137</v>
      </c>
      <c r="H1382" s="35">
        <f t="shared" si="658"/>
        <v>11.641660415103772</v>
      </c>
      <c r="I1382" s="35">
        <f t="shared" si="658"/>
        <v>16.239922807096143</v>
      </c>
      <c r="J1382" s="34" t="s">
        <v>12</v>
      </c>
      <c r="K1382" s="35" t="str">
        <f t="shared" ref="K1382:P1382" si="668">IF(ISNUMBER((K1314/J1314-1)*100),(K1314/J1314-1)*100,"nav")</f>
        <v>nav</v>
      </c>
      <c r="L1382" s="35" t="str">
        <f t="shared" si="668"/>
        <v>nav</v>
      </c>
      <c r="M1382" s="35" t="str">
        <f t="shared" si="668"/>
        <v>nav</v>
      </c>
      <c r="N1382" s="35" t="str">
        <f t="shared" si="668"/>
        <v>nav</v>
      </c>
      <c r="O1382" s="35" t="str">
        <f t="shared" si="668"/>
        <v>nav</v>
      </c>
      <c r="P1382" s="499" t="str">
        <f t="shared" si="668"/>
        <v>nav</v>
      </c>
    </row>
    <row r="1383" spans="2:16" x14ac:dyDescent="0.3">
      <c r="B1383" s="31" t="s">
        <v>337</v>
      </c>
      <c r="C1383" s="34" t="s">
        <v>12</v>
      </c>
      <c r="D1383" s="35" t="str">
        <f t="shared" si="658"/>
        <v>nav</v>
      </c>
      <c r="E1383" s="35" t="str">
        <f t="shared" si="658"/>
        <v>nav</v>
      </c>
      <c r="F1383" s="35" t="str">
        <f t="shared" si="658"/>
        <v>nav</v>
      </c>
      <c r="G1383" s="35" t="str">
        <f t="shared" si="658"/>
        <v>nav</v>
      </c>
      <c r="H1383" s="35" t="str">
        <f t="shared" si="658"/>
        <v>nav</v>
      </c>
      <c r="I1383" s="35" t="str">
        <f t="shared" si="658"/>
        <v>nav</v>
      </c>
      <c r="J1383" s="34">
        <v>-16.293898371591123</v>
      </c>
      <c r="K1383" s="35">
        <f t="shared" ref="K1383:P1383" si="669">IF(ISNUMBER((K1315/J1315-1)*100),(K1315/J1315-1)*100,"nav")</f>
        <v>8.433923200124994</v>
      </c>
      <c r="L1383" s="35">
        <f t="shared" si="669"/>
        <v>133.87611979729564</v>
      </c>
      <c r="M1383" s="35">
        <f t="shared" si="669"/>
        <v>20.774499635445022</v>
      </c>
      <c r="N1383" s="35">
        <f t="shared" si="669"/>
        <v>2.7791240466290779</v>
      </c>
      <c r="O1383" s="35">
        <f t="shared" si="669"/>
        <v>-5.3905813737047836</v>
      </c>
      <c r="P1383" s="499">
        <f t="shared" si="669"/>
        <v>-8.9168994810316367</v>
      </c>
    </row>
    <row r="1384" spans="2:16" x14ac:dyDescent="0.3">
      <c r="B1384" s="31" t="s">
        <v>338</v>
      </c>
      <c r="C1384" s="34">
        <v>10.292164674634796</v>
      </c>
      <c r="D1384" s="35">
        <f t="shared" si="658"/>
        <v>-4.6919325707405202</v>
      </c>
      <c r="E1384" s="35">
        <f t="shared" si="658"/>
        <v>-0.93546261781719542</v>
      </c>
      <c r="F1384" s="35">
        <f t="shared" si="658"/>
        <v>23.121386914653087</v>
      </c>
      <c r="G1384" s="35">
        <f t="shared" si="658"/>
        <v>13.439134147926746</v>
      </c>
      <c r="H1384" s="35">
        <f t="shared" si="658"/>
        <v>9.2055523495766955</v>
      </c>
      <c r="I1384" s="35">
        <f t="shared" si="658"/>
        <v>5.070221982904588</v>
      </c>
      <c r="J1384" s="34" t="s">
        <v>10</v>
      </c>
      <c r="K1384" s="35" t="str">
        <f t="shared" ref="K1384:P1384" si="670">IF(ISNUMBER((K1316/J1316-1)*100),(K1316/J1316-1)*100,"nav")</f>
        <v>nav</v>
      </c>
      <c r="L1384" s="35">
        <f t="shared" si="670"/>
        <v>13.926721355355776</v>
      </c>
      <c r="M1384" s="35">
        <f t="shared" si="670"/>
        <v>8.5950024876997091</v>
      </c>
      <c r="N1384" s="35">
        <f t="shared" si="670"/>
        <v>21.235762010817673</v>
      </c>
      <c r="O1384" s="35">
        <f t="shared" si="670"/>
        <v>24.210327416256394</v>
      </c>
      <c r="P1384" s="499">
        <f t="shared" si="670"/>
        <v>39.054629660930985</v>
      </c>
    </row>
    <row r="1385" spans="2:16" x14ac:dyDescent="0.3">
      <c r="B1385" s="31" t="s">
        <v>339</v>
      </c>
      <c r="C1385" s="34" t="s">
        <v>10</v>
      </c>
      <c r="D1385" s="35" t="str">
        <f t="shared" si="658"/>
        <v>nav</v>
      </c>
      <c r="E1385" s="35" t="str">
        <f t="shared" si="658"/>
        <v>nav</v>
      </c>
      <c r="F1385" s="35" t="str">
        <f t="shared" si="658"/>
        <v>nav</v>
      </c>
      <c r="G1385" s="35" t="str">
        <f t="shared" si="658"/>
        <v>nav</v>
      </c>
      <c r="H1385" s="35" t="str">
        <f t="shared" si="658"/>
        <v>nav</v>
      </c>
      <c r="I1385" s="35" t="str">
        <f t="shared" si="658"/>
        <v>nav</v>
      </c>
      <c r="J1385" s="34" t="s">
        <v>10</v>
      </c>
      <c r="K1385" s="35" t="str">
        <f t="shared" ref="K1385:P1385" si="671">IF(ISNUMBER((K1317/J1317-1)*100),(K1317/J1317-1)*100,"nav")</f>
        <v>nav</v>
      </c>
      <c r="L1385" s="35" t="str">
        <f t="shared" si="671"/>
        <v>nav</v>
      </c>
      <c r="M1385" s="35" t="str">
        <f t="shared" si="671"/>
        <v>nav</v>
      </c>
      <c r="N1385" s="35" t="str">
        <f t="shared" si="671"/>
        <v>nav</v>
      </c>
      <c r="O1385" s="35" t="str">
        <f t="shared" si="671"/>
        <v>nav</v>
      </c>
      <c r="P1385" s="499" t="str">
        <f t="shared" si="671"/>
        <v>nav</v>
      </c>
    </row>
    <row r="1386" spans="2:16" x14ac:dyDescent="0.3">
      <c r="B1386" s="33" t="s">
        <v>340</v>
      </c>
      <c r="C1386" s="36">
        <v>3.940546274108383</v>
      </c>
      <c r="D1386" s="37">
        <f t="shared" si="658"/>
        <v>4.8254090424137308</v>
      </c>
      <c r="E1386" s="37">
        <f t="shared" si="658"/>
        <v>3.6622326339565969</v>
      </c>
      <c r="F1386" s="37">
        <f t="shared" si="658"/>
        <v>3.0183170177968455</v>
      </c>
      <c r="G1386" s="37">
        <f t="shared" si="658"/>
        <v>4.2667507649426284</v>
      </c>
      <c r="H1386" s="37">
        <f t="shared" si="658"/>
        <v>5.4553182924618859</v>
      </c>
      <c r="I1386" s="37">
        <f t="shared" si="658"/>
        <v>-13.743252366565118</v>
      </c>
      <c r="J1386" s="36">
        <v>20.481171893486241</v>
      </c>
      <c r="K1386" s="37">
        <f t="shared" ref="K1386:P1386" si="672">IF(ISNUMBER((K1318/J1318-1)*100),(K1318/J1318-1)*100,"nav")</f>
        <v>13.07378209754182</v>
      </c>
      <c r="L1386" s="37">
        <f t="shared" si="672"/>
        <v>-1.9505909535235011</v>
      </c>
      <c r="M1386" s="37">
        <f t="shared" si="672"/>
        <v>4.6288781685527969</v>
      </c>
      <c r="N1386" s="37">
        <f t="shared" si="672"/>
        <v>3.2385332299102565</v>
      </c>
      <c r="O1386" s="37">
        <f t="shared" si="672"/>
        <v>0.45995774185922933</v>
      </c>
      <c r="P1386" s="500">
        <f t="shared" si="672"/>
        <v>-26.08160847974975</v>
      </c>
    </row>
    <row r="1387" spans="2:16" x14ac:dyDescent="0.3">
      <c r="B1387" s="3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</row>
    <row r="1388" spans="2:16" x14ac:dyDescent="0.3">
      <c r="B1388" s="722" t="s">
        <v>398</v>
      </c>
      <c r="C1388" s="722"/>
      <c r="D1388" s="722"/>
      <c r="E1388" s="722"/>
      <c r="F1388" s="722"/>
      <c r="G1388" s="722"/>
      <c r="H1388" s="722"/>
      <c r="I1388" s="722"/>
      <c r="J1388" s="722"/>
      <c r="K1388" s="722"/>
      <c r="L1388" s="722"/>
      <c r="M1388" s="722"/>
      <c r="N1388" s="722"/>
      <c r="O1388" s="722"/>
      <c r="P1388" s="722"/>
    </row>
    <row r="1389" spans="2:16" x14ac:dyDescent="0.3">
      <c r="B1389" s="709"/>
      <c r="C1389" s="709"/>
      <c r="D1389" s="709"/>
      <c r="E1389" s="709"/>
      <c r="F1389" s="709"/>
      <c r="G1389" s="709"/>
      <c r="H1389" s="709"/>
      <c r="I1389" s="709"/>
      <c r="J1389" s="709"/>
      <c r="K1389" s="709"/>
      <c r="L1389" s="709"/>
      <c r="M1389" s="709"/>
      <c r="N1389" s="709"/>
      <c r="O1389" s="709"/>
      <c r="P1389" s="709"/>
    </row>
    <row r="1390" spans="2:16" x14ac:dyDescent="0.3">
      <c r="B1390" s="7"/>
      <c r="C1390" s="715" t="s">
        <v>16</v>
      </c>
      <c r="D1390" s="716"/>
      <c r="E1390" s="716"/>
      <c r="F1390" s="716"/>
      <c r="G1390" s="716"/>
      <c r="H1390" s="716"/>
      <c r="I1390" s="716"/>
      <c r="J1390" s="715" t="s">
        <v>18</v>
      </c>
      <c r="K1390" s="716"/>
      <c r="L1390" s="716"/>
      <c r="M1390" s="716"/>
      <c r="N1390" s="716"/>
      <c r="O1390" s="716"/>
      <c r="P1390" s="716"/>
    </row>
    <row r="1391" spans="2:16" x14ac:dyDescent="0.3">
      <c r="B1391" s="3"/>
      <c r="C1391" s="431">
        <v>2014</v>
      </c>
      <c r="D1391" s="416">
        <v>2015</v>
      </c>
      <c r="E1391" s="416">
        <v>2016</v>
      </c>
      <c r="F1391" s="416">
        <v>2017</v>
      </c>
      <c r="G1391" s="416">
        <v>2018</v>
      </c>
      <c r="H1391" s="416">
        <v>2019</v>
      </c>
      <c r="I1391" s="416">
        <v>2020</v>
      </c>
      <c r="J1391" s="384">
        <v>2014</v>
      </c>
      <c r="K1391" s="385">
        <v>2015</v>
      </c>
      <c r="L1391" s="385">
        <v>2016</v>
      </c>
      <c r="M1391" s="385">
        <v>2017</v>
      </c>
      <c r="N1391" s="385">
        <v>2018</v>
      </c>
      <c r="O1391" s="385">
        <v>2019</v>
      </c>
      <c r="P1391" s="385">
        <v>2020</v>
      </c>
    </row>
    <row r="1392" spans="2:16" x14ac:dyDescent="0.3">
      <c r="B1392" s="32" t="s">
        <v>327</v>
      </c>
      <c r="C1392" s="42">
        <v>21.555813563759582</v>
      </c>
      <c r="D1392" s="43">
        <f t="shared" ref="D1392:I1392" si="673">IF(ISNUMBER((D1324/C1324-1)*100),(D1324/C1324-1)*100,"nav")</f>
        <v>4.210936556270517</v>
      </c>
      <c r="E1392" s="43">
        <f t="shared" si="673"/>
        <v>8.5743739513749251</v>
      </c>
      <c r="F1392" s="43">
        <f t="shared" si="673"/>
        <v>10.006291855988048</v>
      </c>
      <c r="G1392" s="43">
        <f t="shared" si="673"/>
        <v>6.3292880070472846</v>
      </c>
      <c r="H1392" s="43">
        <f>IF(ISNUMBER((H1324/G1324-1)*100),(H1324/G1324-1)*100,"nav")</f>
        <v>2.484710483585495</v>
      </c>
      <c r="I1392" s="43">
        <f t="shared" si="673"/>
        <v>14.155299538001366</v>
      </c>
      <c r="J1392" s="42">
        <v>6.7861626767435803</v>
      </c>
      <c r="K1392" s="43">
        <f t="shared" ref="K1392:O1392" si="674">IF(ISNUMBER((K1324/J1324-1)*100),(K1324/J1324-1)*100,"nav")</f>
        <v>9.1208692093437183</v>
      </c>
      <c r="L1392" s="43">
        <f t="shared" si="674"/>
        <v>6.6058439702594285</v>
      </c>
      <c r="M1392" s="43">
        <f t="shared" si="674"/>
        <v>3.9647489069210007</v>
      </c>
      <c r="N1392" s="43">
        <f t="shared" si="674"/>
        <v>2.5951203037370973</v>
      </c>
      <c r="O1392" s="43">
        <f t="shared" si="674"/>
        <v>-3.0170402450718004</v>
      </c>
      <c r="P1392" s="498">
        <f>IF(ISNUMBER((P1324/O1324-1)*100),(P1324/O1324-1)*100,"nav")</f>
        <v>0.72596303327008282</v>
      </c>
    </row>
    <row r="1393" spans="2:16" s="301" customFormat="1" x14ac:dyDescent="0.3">
      <c r="B1393" s="31" t="s">
        <v>640</v>
      </c>
      <c r="C1393" s="34" t="s">
        <v>10</v>
      </c>
      <c r="D1393" s="35" t="str">
        <f t="shared" ref="D1393:I1393" si="675">IF(ISNUMBER((D1325/C1325-1)*100),(D1325/C1325-1)*100,"nav")</f>
        <v>nav</v>
      </c>
      <c r="E1393" s="35" t="str">
        <f t="shared" si="675"/>
        <v>nav</v>
      </c>
      <c r="F1393" s="35" t="str">
        <f t="shared" si="675"/>
        <v>nav</v>
      </c>
      <c r="G1393" s="35" t="str">
        <f t="shared" si="675"/>
        <v>nav</v>
      </c>
      <c r="H1393" s="35" t="str">
        <f t="shared" si="675"/>
        <v>nav</v>
      </c>
      <c r="I1393" s="35" t="str">
        <f t="shared" si="675"/>
        <v>nav</v>
      </c>
      <c r="J1393" s="34" t="s">
        <v>10</v>
      </c>
      <c r="K1393" s="35">
        <f t="shared" ref="K1393:P1393" si="676">IF(ISNUMBER((K1325/J1325-1)*100),(K1325/J1325-1)*100,"nav")</f>
        <v>-2.0124180685776816</v>
      </c>
      <c r="L1393" s="35">
        <f t="shared" si="676"/>
        <v>-2.6521458092570449</v>
      </c>
      <c r="M1393" s="35">
        <f t="shared" si="676"/>
        <v>-3.2787380027767155</v>
      </c>
      <c r="N1393" s="35">
        <f t="shared" si="676"/>
        <v>-0.38902006469798689</v>
      </c>
      <c r="O1393" s="35">
        <f t="shared" si="676"/>
        <v>-3.3509110844254231</v>
      </c>
      <c r="P1393" s="499">
        <f t="shared" si="676"/>
        <v>-2.6610916634253745</v>
      </c>
    </row>
    <row r="1394" spans="2:16" x14ac:dyDescent="0.3">
      <c r="B1394" s="31" t="s">
        <v>328</v>
      </c>
      <c r="C1394" s="34" t="s">
        <v>10</v>
      </c>
      <c r="D1394" s="35">
        <f t="shared" ref="D1394:I1394" si="677">IF(ISNUMBER((D1326/C1326-1)*100),(D1326/C1326-1)*100,"nav")</f>
        <v>14.634213865301216</v>
      </c>
      <c r="E1394" s="35">
        <f t="shared" si="677"/>
        <v>14.242386637398695</v>
      </c>
      <c r="F1394" s="35">
        <f t="shared" si="677"/>
        <v>18.149499525006529</v>
      </c>
      <c r="G1394" s="35">
        <f t="shared" si="677"/>
        <v>17.773414489396156</v>
      </c>
      <c r="H1394" s="35">
        <f t="shared" si="677"/>
        <v>-0.43564180562647437</v>
      </c>
      <c r="I1394" s="35">
        <f t="shared" si="677"/>
        <v>23.638293696811829</v>
      </c>
      <c r="J1394" s="34">
        <v>-2.4601894961865218</v>
      </c>
      <c r="K1394" s="35">
        <f t="shared" ref="K1394:P1394" si="678">IF(ISNUMBER((K1326/J1326-1)*100),(K1326/J1326-1)*100,"nav")</f>
        <v>11.904496573243438</v>
      </c>
      <c r="L1394" s="35">
        <f t="shared" si="678"/>
        <v>13.643870175351246</v>
      </c>
      <c r="M1394" s="35">
        <f t="shared" si="678"/>
        <v>29.293423493157668</v>
      </c>
      <c r="N1394" s="35">
        <f t="shared" si="678"/>
        <v>18.563513444822853</v>
      </c>
      <c r="O1394" s="35">
        <f t="shared" si="678"/>
        <v>16.80409670120282</v>
      </c>
      <c r="P1394" s="499">
        <f t="shared" si="678"/>
        <v>2.3988482918095855</v>
      </c>
    </row>
    <row r="1395" spans="2:16" x14ac:dyDescent="0.3">
      <c r="B1395" s="31" t="s">
        <v>329</v>
      </c>
      <c r="C1395" s="34">
        <v>2.9272208442694847</v>
      </c>
      <c r="D1395" s="35">
        <f t="shared" ref="D1395:I1395" si="679">IF(ISNUMBER((D1327/C1327-1)*100),(D1327/C1327-1)*100,"nav")</f>
        <v>1.3203543615307733</v>
      </c>
      <c r="E1395" s="35">
        <f t="shared" si="679"/>
        <v>0.32715467768533735</v>
      </c>
      <c r="F1395" s="35">
        <f t="shared" si="679"/>
        <v>1.8365012400750391</v>
      </c>
      <c r="G1395" s="35">
        <f t="shared" si="679"/>
        <v>1.7293920645769401</v>
      </c>
      <c r="H1395" s="35">
        <f t="shared" si="679"/>
        <v>5.7479038578251762</v>
      </c>
      <c r="I1395" s="35">
        <f t="shared" si="679"/>
        <v>30.011375867087018</v>
      </c>
      <c r="J1395" s="34">
        <v>-0.60240241692911767</v>
      </c>
      <c r="K1395" s="35">
        <f t="shared" ref="K1395:P1395" si="680">IF(ISNUMBER((K1327/J1327-1)*100),(K1327/J1327-1)*100,"nav")</f>
        <v>1.9235659786487114</v>
      </c>
      <c r="L1395" s="35">
        <f t="shared" si="680"/>
        <v>-8.7280768720028767</v>
      </c>
      <c r="M1395" s="35">
        <f t="shared" si="680"/>
        <v>2.2683875130765863</v>
      </c>
      <c r="N1395" s="35">
        <f t="shared" si="680"/>
        <v>20.635161495452301</v>
      </c>
      <c r="O1395" s="35">
        <f t="shared" si="680"/>
        <v>20.601583405091397</v>
      </c>
      <c r="P1395" s="499">
        <f t="shared" si="680"/>
        <v>27.113028949144535</v>
      </c>
    </row>
    <row r="1396" spans="2:16" x14ac:dyDescent="0.3">
      <c r="B1396" s="31" t="s">
        <v>330</v>
      </c>
      <c r="C1396" s="34">
        <v>10.177004200011442</v>
      </c>
      <c r="D1396" s="35">
        <f t="shared" ref="D1396:I1396" si="681">IF(ISNUMBER((D1328/C1328-1)*100),(D1328/C1328-1)*100,"nav")</f>
        <v>12.116618626816965</v>
      </c>
      <c r="E1396" s="35">
        <f t="shared" si="681"/>
        <v>5.6689531488860023</v>
      </c>
      <c r="F1396" s="35">
        <f t="shared" si="681"/>
        <v>1.9290501717588837</v>
      </c>
      <c r="G1396" s="35">
        <f t="shared" si="681"/>
        <v>3.9598909015143402</v>
      </c>
      <c r="H1396" s="35">
        <f t="shared" si="681"/>
        <v>-3.3225328602752069</v>
      </c>
      <c r="I1396" s="35">
        <f t="shared" si="681"/>
        <v>0.21380435283071542</v>
      </c>
      <c r="J1396" s="34">
        <v>6.8246225852929028</v>
      </c>
      <c r="K1396" s="35">
        <f t="shared" ref="K1396:P1396" si="682">IF(ISNUMBER((K1328/J1328-1)*100),(K1328/J1328-1)*100,"nav")</f>
        <v>27.775738734947009</v>
      </c>
      <c r="L1396" s="35">
        <f t="shared" si="682"/>
        <v>1.7783944644144345</v>
      </c>
      <c r="M1396" s="35">
        <f t="shared" si="682"/>
        <v>-0.59823424594965813</v>
      </c>
      <c r="N1396" s="35">
        <f t="shared" si="682"/>
        <v>39.083521352409846</v>
      </c>
      <c r="O1396" s="35">
        <f t="shared" si="682"/>
        <v>-4.0439890968876906</v>
      </c>
      <c r="P1396" s="499">
        <f t="shared" si="682"/>
        <v>-18.503979402071412</v>
      </c>
    </row>
    <row r="1397" spans="2:16" x14ac:dyDescent="0.3">
      <c r="B1397" s="31" t="s">
        <v>331</v>
      </c>
      <c r="C1397" s="34">
        <v>5.7205770751606266</v>
      </c>
      <c r="D1397" s="35">
        <f t="shared" ref="D1397:I1397" si="683">IF(ISNUMBER((D1329/C1329-1)*100),(D1329/C1329-1)*100,"nav")</f>
        <v>7.8812598826192071</v>
      </c>
      <c r="E1397" s="35">
        <f t="shared" si="683"/>
        <v>11.825736111774887</v>
      </c>
      <c r="F1397" s="35">
        <f t="shared" si="683"/>
        <v>9.3255565780672178</v>
      </c>
      <c r="G1397" s="35">
        <f t="shared" si="683"/>
        <v>7.4487631384230202</v>
      </c>
      <c r="H1397" s="35">
        <f t="shared" si="683"/>
        <v>11.891342352611357</v>
      </c>
      <c r="I1397" s="35">
        <f t="shared" si="683"/>
        <v>9.9613271986615182</v>
      </c>
      <c r="J1397" s="34">
        <v>7.6026649121372216</v>
      </c>
      <c r="K1397" s="35">
        <f t="shared" ref="K1397:P1397" si="684">IF(ISNUMBER((K1329/J1329-1)*100),(K1329/J1329-1)*100,"nav")</f>
        <v>8.4200555486792172</v>
      </c>
      <c r="L1397" s="35">
        <f t="shared" si="684"/>
        <v>8.5898600542552384</v>
      </c>
      <c r="M1397" s="35">
        <f t="shared" si="684"/>
        <v>-0.2362506899657113</v>
      </c>
      <c r="N1397" s="35">
        <f t="shared" si="684"/>
        <v>2.6062071498530903</v>
      </c>
      <c r="O1397" s="35">
        <f t="shared" si="684"/>
        <v>5.0248791172675666</v>
      </c>
      <c r="P1397" s="499">
        <f t="shared" si="684"/>
        <v>-8.5865179100029216</v>
      </c>
    </row>
    <row r="1398" spans="2:16" x14ac:dyDescent="0.3">
      <c r="B1398" s="31" t="s">
        <v>332</v>
      </c>
      <c r="C1398" s="34">
        <v>0.72036169833078478</v>
      </c>
      <c r="D1398" s="35">
        <f t="shared" ref="D1398:I1398" si="685">IF(ISNUMBER((D1330/C1330-1)*100),(D1330/C1330-1)*100,"nav")</f>
        <v>3.13005089583549</v>
      </c>
      <c r="E1398" s="35">
        <f t="shared" si="685"/>
        <v>0.48397651653615537</v>
      </c>
      <c r="F1398" s="35">
        <f t="shared" si="685"/>
        <v>0.98059193634889574</v>
      </c>
      <c r="G1398" s="35">
        <f t="shared" si="685"/>
        <v>3.3652567399785616</v>
      </c>
      <c r="H1398" s="35">
        <f t="shared" si="685"/>
        <v>-5.4510723543178763</v>
      </c>
      <c r="I1398" s="35">
        <f t="shared" si="685"/>
        <v>5.8840682150297807</v>
      </c>
      <c r="J1398" s="34">
        <v>3.1991014799154329</v>
      </c>
      <c r="K1398" s="35">
        <f t="shared" ref="K1398:P1398" si="686">IF(ISNUMBER((K1330/J1330-1)*100),(K1330/J1330-1)*100,"nav")</f>
        <v>16.396136903612614</v>
      </c>
      <c r="L1398" s="35">
        <f t="shared" si="686"/>
        <v>8.1101666500928982</v>
      </c>
      <c r="M1398" s="35">
        <f t="shared" si="686"/>
        <v>-2.5169893320385217</v>
      </c>
      <c r="N1398" s="35">
        <f t="shared" si="686"/>
        <v>9.0220575740634921</v>
      </c>
      <c r="O1398" s="35">
        <f t="shared" si="686"/>
        <v>4.1463952647639024</v>
      </c>
      <c r="P1398" s="499">
        <f t="shared" si="686"/>
        <v>-10.028887620683779</v>
      </c>
    </row>
    <row r="1399" spans="2:16" x14ac:dyDescent="0.3">
      <c r="B1399" s="31" t="s">
        <v>477</v>
      </c>
      <c r="C1399" s="34" t="s">
        <v>10</v>
      </c>
      <c r="D1399" s="35" t="str">
        <f t="shared" ref="D1399:I1399" si="687">IF(ISNUMBER((D1331/C1331-1)*100),(D1331/C1331-1)*100,"nav")</f>
        <v>nav</v>
      </c>
      <c r="E1399" s="35">
        <f t="shared" si="687"/>
        <v>11.386336141267051</v>
      </c>
      <c r="F1399" s="35">
        <f t="shared" si="687"/>
        <v>5.3454649663275733</v>
      </c>
      <c r="G1399" s="35">
        <f t="shared" si="687"/>
        <v>2.8699439340810651</v>
      </c>
      <c r="H1399" s="35">
        <f t="shared" si="687"/>
        <v>0.1866969189719514</v>
      </c>
      <c r="I1399" s="35">
        <f t="shared" si="687"/>
        <v>2.5114884429299433</v>
      </c>
      <c r="J1399" s="34" t="s">
        <v>10</v>
      </c>
      <c r="K1399" s="35" t="str">
        <f t="shared" ref="K1399:P1399" si="688">IF(ISNUMBER((K1331/J1331-1)*100),(K1331/J1331-1)*100,"nav")</f>
        <v>nav</v>
      </c>
      <c r="L1399" s="35">
        <f t="shared" si="688"/>
        <v>24.421959058501486</v>
      </c>
      <c r="M1399" s="35">
        <f t="shared" si="688"/>
        <v>13.416977663900198</v>
      </c>
      <c r="N1399" s="35">
        <f t="shared" si="688"/>
        <v>0.39227964197576792</v>
      </c>
      <c r="O1399" s="35">
        <f t="shared" si="688"/>
        <v>-2.1011049757541422</v>
      </c>
      <c r="P1399" s="499">
        <f t="shared" si="688"/>
        <v>0.47158909910867131</v>
      </c>
    </row>
    <row r="1400" spans="2:16" s="301" customFormat="1" x14ac:dyDescent="0.3">
      <c r="B1400" s="31" t="s">
        <v>727</v>
      </c>
      <c r="C1400" s="34" t="s">
        <v>10</v>
      </c>
      <c r="D1400" s="35" t="str">
        <f t="shared" ref="D1400:I1400" si="689">IF(ISNUMBER((D1332/C1332-1)*100),(D1332/C1332-1)*100,"nav")</f>
        <v>nav</v>
      </c>
      <c r="E1400" s="35">
        <f t="shared" si="689"/>
        <v>12.337453972032364</v>
      </c>
      <c r="F1400" s="35">
        <f t="shared" si="689"/>
        <v>7.1893707007616658</v>
      </c>
      <c r="G1400" s="35">
        <f t="shared" si="689"/>
        <v>17.169729468951811</v>
      </c>
      <c r="H1400" s="35">
        <f t="shared" si="689"/>
        <v>14.534631970699419</v>
      </c>
      <c r="I1400" s="35">
        <f t="shared" si="689"/>
        <v>11.064541222990165</v>
      </c>
      <c r="J1400" s="34" t="s">
        <v>10</v>
      </c>
      <c r="K1400" s="35" t="str">
        <f t="shared" ref="K1400:P1400" si="690">IF(ISNUMBER((K1332/J1332-1)*100),(K1332/J1332-1)*100,"nav")</f>
        <v>nav</v>
      </c>
      <c r="L1400" s="35">
        <f t="shared" si="690"/>
        <v>0.48253091213663613</v>
      </c>
      <c r="M1400" s="35">
        <f t="shared" si="690"/>
        <v>10.463659732491548</v>
      </c>
      <c r="N1400" s="35">
        <f t="shared" si="690"/>
        <v>10.835090431145478</v>
      </c>
      <c r="O1400" s="35">
        <f t="shared" si="690"/>
        <v>10.143103282934884</v>
      </c>
      <c r="P1400" s="499">
        <f t="shared" si="690"/>
        <v>-2.1892279926873592</v>
      </c>
    </row>
    <row r="1401" spans="2:16" x14ac:dyDescent="0.3">
      <c r="B1401" s="31" t="s">
        <v>333</v>
      </c>
      <c r="C1401" s="34" t="s">
        <v>10</v>
      </c>
      <c r="D1401" s="35" t="str">
        <f t="shared" ref="D1401:I1401" si="691">IF(ISNUMBER((D1333/C1333-1)*100),(D1333/C1333-1)*100,"nav")</f>
        <v>nav</v>
      </c>
      <c r="E1401" s="35">
        <f t="shared" si="691"/>
        <v>9.9088608217455345</v>
      </c>
      <c r="F1401" s="35">
        <f t="shared" si="691"/>
        <v>1.7550251825099394</v>
      </c>
      <c r="G1401" s="35">
        <f t="shared" si="691"/>
        <v>6.8690249717051399</v>
      </c>
      <c r="H1401" s="35">
        <f t="shared" si="691"/>
        <v>4.5993131376267149</v>
      </c>
      <c r="I1401" s="35">
        <f t="shared" si="691"/>
        <v>-1.9437094621490569</v>
      </c>
      <c r="J1401" s="34" t="s">
        <v>10</v>
      </c>
      <c r="K1401" s="35" t="str">
        <f t="shared" ref="K1401:P1401" si="692">IF(ISNUMBER((K1333/J1333-1)*100),(K1333/J1333-1)*100,"nav")</f>
        <v>nav</v>
      </c>
      <c r="L1401" s="35">
        <f t="shared" si="692"/>
        <v>11.406553073100012</v>
      </c>
      <c r="M1401" s="35">
        <f t="shared" si="692"/>
        <v>5.5476285667053205</v>
      </c>
      <c r="N1401" s="35">
        <f t="shared" si="692"/>
        <v>5.9128676797298496</v>
      </c>
      <c r="O1401" s="35">
        <f t="shared" si="692"/>
        <v>10.558905891113501</v>
      </c>
      <c r="P1401" s="499">
        <f t="shared" si="692"/>
        <v>-5.8805895957485976</v>
      </c>
    </row>
    <row r="1402" spans="2:16" x14ac:dyDescent="0.3">
      <c r="B1402" s="31" t="s">
        <v>334</v>
      </c>
      <c r="C1402" s="34" t="s">
        <v>10</v>
      </c>
      <c r="D1402" s="35">
        <f t="shared" ref="D1402:I1402" si="693">IF(ISNUMBER((D1334/C1334-1)*100),(D1334/C1334-1)*100,"nav")</f>
        <v>-74.537947842945513</v>
      </c>
      <c r="E1402" s="35">
        <f t="shared" si="693"/>
        <v>349.67210870648893</v>
      </c>
      <c r="F1402" s="35">
        <f t="shared" si="693"/>
        <v>10.855829982768505</v>
      </c>
      <c r="G1402" s="35">
        <f t="shared" si="693"/>
        <v>11.614248704663211</v>
      </c>
      <c r="H1402" s="35">
        <f t="shared" si="693"/>
        <v>40.086808980783651</v>
      </c>
      <c r="I1402" s="35">
        <f t="shared" si="693"/>
        <v>-13.394530314111442</v>
      </c>
      <c r="J1402" s="34" t="s">
        <v>10</v>
      </c>
      <c r="K1402" s="35">
        <f t="shared" ref="K1402:P1402" si="694">IF(ISNUMBER((K1334/J1334-1)*100),(K1334/J1334-1)*100,"nav")</f>
        <v>-25.944321167032324</v>
      </c>
      <c r="L1402" s="35">
        <f t="shared" si="694"/>
        <v>-47.155682731713902</v>
      </c>
      <c r="M1402" s="35">
        <f t="shared" si="694"/>
        <v>205.31914893617019</v>
      </c>
      <c r="N1402" s="35">
        <f t="shared" si="694"/>
        <v>145.67212543554012</v>
      </c>
      <c r="O1402" s="35">
        <f t="shared" si="694"/>
        <v>16.641397630620112</v>
      </c>
      <c r="P1402" s="499">
        <f t="shared" si="694"/>
        <v>13.636562607154069</v>
      </c>
    </row>
    <row r="1403" spans="2:16" x14ac:dyDescent="0.3">
      <c r="B1403" s="31" t="s">
        <v>335</v>
      </c>
      <c r="C1403" s="34" t="s">
        <v>10</v>
      </c>
      <c r="D1403" s="35">
        <f t="shared" ref="D1403:I1403" si="695">IF(ISNUMBER((D1335/C1335-1)*100),(D1335/C1335-1)*100,"nav")</f>
        <v>12.02470529823132</v>
      </c>
      <c r="E1403" s="35">
        <f t="shared" si="695"/>
        <v>10.350181213625987</v>
      </c>
      <c r="F1403" s="35">
        <f t="shared" si="695"/>
        <v>10.649346529343395</v>
      </c>
      <c r="G1403" s="35">
        <f t="shared" si="695"/>
        <v>10.962957593448564</v>
      </c>
      <c r="H1403" s="35">
        <f t="shared" si="695"/>
        <v>11.510736127155008</v>
      </c>
      <c r="I1403" s="35">
        <f t="shared" si="695"/>
        <v>11.396819012477376</v>
      </c>
      <c r="J1403" s="34">
        <v>6.8375862020766007</v>
      </c>
      <c r="K1403" s="35">
        <f t="shared" ref="K1403:P1403" si="696">IF(ISNUMBER((K1335/J1335-1)*100),(K1335/J1335-1)*100,"nav")</f>
        <v>-1.3789773159777696</v>
      </c>
      <c r="L1403" s="35">
        <f t="shared" si="696"/>
        <v>1.7282259212179962</v>
      </c>
      <c r="M1403" s="35">
        <f t="shared" si="696"/>
        <v>-2.8398205580530744</v>
      </c>
      <c r="N1403" s="35">
        <f t="shared" si="696"/>
        <v>-1.8141663107803074</v>
      </c>
      <c r="O1403" s="35">
        <f t="shared" si="696"/>
        <v>2.6826746466305895</v>
      </c>
      <c r="P1403" s="499">
        <f t="shared" si="696"/>
        <v>-3.7878705361087062</v>
      </c>
    </row>
    <row r="1404" spans="2:16" x14ac:dyDescent="0.3">
      <c r="B1404" s="31" t="s">
        <v>336</v>
      </c>
      <c r="C1404" s="34">
        <v>11.039918046071694</v>
      </c>
      <c r="D1404" s="35">
        <f t="shared" ref="D1404:I1404" si="697">IF(ISNUMBER((D1336/C1336-1)*100),(D1336/C1336-1)*100,"nav")</f>
        <v>8.3246211364657707</v>
      </c>
      <c r="E1404" s="35">
        <f t="shared" si="697"/>
        <v>-21.604052643747217</v>
      </c>
      <c r="F1404" s="35">
        <f t="shared" si="697"/>
        <v>32.990099410135599</v>
      </c>
      <c r="G1404" s="35">
        <f t="shared" si="697"/>
        <v>4.978177040229137</v>
      </c>
      <c r="H1404" s="35">
        <f t="shared" si="697"/>
        <v>11.641660415103772</v>
      </c>
      <c r="I1404" s="35">
        <f t="shared" si="697"/>
        <v>16.239922807096143</v>
      </c>
      <c r="J1404" s="34">
        <v>3.8008406018113927</v>
      </c>
      <c r="K1404" s="35">
        <f t="shared" ref="K1404:P1404" si="698">IF(ISNUMBER((K1336/J1336-1)*100),(K1336/J1336-1)*100,"nav")</f>
        <v>1.6760802476047942</v>
      </c>
      <c r="L1404" s="35">
        <f t="shared" si="698"/>
        <v>8.1493033070338949</v>
      </c>
      <c r="M1404" s="35">
        <f t="shared" si="698"/>
        <v>18.899389002036649</v>
      </c>
      <c r="N1404" s="35">
        <f t="shared" si="698"/>
        <v>3.9578893997218367</v>
      </c>
      <c r="O1404" s="35">
        <f t="shared" si="698"/>
        <v>8.306777700518353</v>
      </c>
      <c r="P1404" s="499">
        <f t="shared" si="698"/>
        <v>2.1082706034844856</v>
      </c>
    </row>
    <row r="1405" spans="2:16" x14ac:dyDescent="0.3">
      <c r="B1405" s="31" t="s">
        <v>337</v>
      </c>
      <c r="C1405" s="34">
        <v>-0.20292423221691669</v>
      </c>
      <c r="D1405" s="35">
        <f t="shared" ref="D1405:I1405" si="699">IF(ISNUMBER((D1337/C1337-1)*100),(D1337/C1337-1)*100,"nav")</f>
        <v>-0.97267353585042127</v>
      </c>
      <c r="E1405" s="35">
        <f t="shared" si="699"/>
        <v>18.330419792653018</v>
      </c>
      <c r="F1405" s="35">
        <f t="shared" si="699"/>
        <v>17.044735235730734</v>
      </c>
      <c r="G1405" s="35">
        <f t="shared" si="699"/>
        <v>5.805779944533862</v>
      </c>
      <c r="H1405" s="35">
        <f t="shared" si="699"/>
        <v>12.344807889735243</v>
      </c>
      <c r="I1405" s="35">
        <f t="shared" si="699"/>
        <v>2.7981492904249006</v>
      </c>
      <c r="J1405" s="34">
        <v>-3.3257522342599954</v>
      </c>
      <c r="K1405" s="35">
        <f t="shared" ref="K1405:P1405" si="700">IF(ISNUMBER((K1337/J1337-1)*100),(K1337/J1337-1)*100,"nav")</f>
        <v>-4.1833773736291597</v>
      </c>
      <c r="L1405" s="35">
        <f t="shared" si="700"/>
        <v>9.7723776997416181</v>
      </c>
      <c r="M1405" s="35">
        <f t="shared" si="700"/>
        <v>0.20546472781004521</v>
      </c>
      <c r="N1405" s="35">
        <f t="shared" si="700"/>
        <v>2.9501354316760375</v>
      </c>
      <c r="O1405" s="35">
        <f t="shared" si="700"/>
        <v>4.5879481470626704</v>
      </c>
      <c r="P1405" s="499">
        <f t="shared" si="700"/>
        <v>-7.7095869277658107</v>
      </c>
    </row>
    <row r="1406" spans="2:16" x14ac:dyDescent="0.3">
      <c r="B1406" s="31" t="s">
        <v>338</v>
      </c>
      <c r="C1406" s="34">
        <v>10.292164674634796</v>
      </c>
      <c r="D1406" s="35">
        <f t="shared" ref="D1406:I1406" si="701">IF(ISNUMBER((D1338/C1338-1)*100),(D1338/C1338-1)*100,"nav")</f>
        <v>-4.6919325707405202</v>
      </c>
      <c r="E1406" s="35">
        <f t="shared" si="701"/>
        <v>-0.93546261781719542</v>
      </c>
      <c r="F1406" s="35">
        <f t="shared" si="701"/>
        <v>23.121386914653087</v>
      </c>
      <c r="G1406" s="35">
        <f t="shared" si="701"/>
        <v>13.439134147926746</v>
      </c>
      <c r="H1406" s="35">
        <f t="shared" si="701"/>
        <v>9.2055523495766955</v>
      </c>
      <c r="I1406" s="35">
        <f t="shared" si="701"/>
        <v>5.070221982904588</v>
      </c>
      <c r="J1406" s="34">
        <v>7.2118959107806679</v>
      </c>
      <c r="K1406" s="35">
        <f t="shared" ref="K1406:P1406" si="702">IF(ISNUMBER((K1338/J1338-1)*100),(K1338/J1338-1)*100,"nav")</f>
        <v>4.871775312066573</v>
      </c>
      <c r="L1406" s="35">
        <f t="shared" si="702"/>
        <v>-1.8855335523005112</v>
      </c>
      <c r="M1406" s="35">
        <f t="shared" si="702"/>
        <v>-1.0993188145877686</v>
      </c>
      <c r="N1406" s="35">
        <f t="shared" si="702"/>
        <v>-1.1354575971803671</v>
      </c>
      <c r="O1406" s="35">
        <f t="shared" si="702"/>
        <v>-1.3922319550250695</v>
      </c>
      <c r="P1406" s="499">
        <f t="shared" si="702"/>
        <v>-4.7280586844647532</v>
      </c>
    </row>
    <row r="1407" spans="2:16" x14ac:dyDescent="0.3">
      <c r="B1407" s="31" t="s">
        <v>339</v>
      </c>
      <c r="C1407" s="34" t="s">
        <v>10</v>
      </c>
      <c r="D1407" s="35" t="str">
        <f t="shared" ref="D1407:I1407" si="703">IF(ISNUMBER((D1339/C1339-1)*100),(D1339/C1339-1)*100,"nav")</f>
        <v>nav</v>
      </c>
      <c r="E1407" s="35" t="str">
        <f t="shared" si="703"/>
        <v>nav</v>
      </c>
      <c r="F1407" s="35" t="str">
        <f t="shared" si="703"/>
        <v>nav</v>
      </c>
      <c r="G1407" s="35" t="str">
        <f t="shared" si="703"/>
        <v>nav</v>
      </c>
      <c r="H1407" s="35" t="str">
        <f t="shared" si="703"/>
        <v>nav</v>
      </c>
      <c r="I1407" s="35" t="str">
        <f t="shared" si="703"/>
        <v>nav</v>
      </c>
      <c r="J1407" s="34" t="s">
        <v>10</v>
      </c>
      <c r="K1407" s="35" t="str">
        <f t="shared" ref="K1407:P1407" si="704">IF(ISNUMBER((K1339/J1339-1)*100),(K1339/J1339-1)*100,"nav")</f>
        <v>nav</v>
      </c>
      <c r="L1407" s="35" t="str">
        <f t="shared" si="704"/>
        <v>nav</v>
      </c>
      <c r="M1407" s="35" t="str">
        <f t="shared" si="704"/>
        <v>nav</v>
      </c>
      <c r="N1407" s="35" t="str">
        <f t="shared" si="704"/>
        <v>nav</v>
      </c>
      <c r="O1407" s="35" t="str">
        <f t="shared" si="704"/>
        <v>nav</v>
      </c>
      <c r="P1407" s="499" t="str">
        <f t="shared" si="704"/>
        <v>nav</v>
      </c>
    </row>
    <row r="1408" spans="2:16" x14ac:dyDescent="0.3">
      <c r="B1408" s="33" t="s">
        <v>340</v>
      </c>
      <c r="C1408" s="36">
        <v>3.9255075199740723</v>
      </c>
      <c r="D1408" s="37">
        <f t="shared" ref="D1408:I1408" si="705">IF(ISNUMBER((D1340/C1340-1)*100),(D1340/C1340-1)*100,"nav")</f>
        <v>3.8041433071785979</v>
      </c>
      <c r="E1408" s="37">
        <f t="shared" si="705"/>
        <v>4.0626532402261883</v>
      </c>
      <c r="F1408" s="37">
        <f t="shared" si="705"/>
        <v>3.4953770720018706</v>
      </c>
      <c r="G1408" s="37">
        <f t="shared" si="705"/>
        <v>3.9388754147633431</v>
      </c>
      <c r="H1408" s="37">
        <f t="shared" si="705"/>
        <v>5.1244512777248286</v>
      </c>
      <c r="I1408" s="37">
        <f t="shared" si="705"/>
        <v>-16.454871096373058</v>
      </c>
      <c r="J1408" s="36">
        <v>4.0486858898213791</v>
      </c>
      <c r="K1408" s="37">
        <f t="shared" ref="K1408:P1408" si="706">IF(ISNUMBER((K1340/J1340-1)*100),(K1340/J1340-1)*100,"nav")</f>
        <v>12.160361077923799</v>
      </c>
      <c r="L1408" s="37">
        <f t="shared" si="706"/>
        <v>1.0005870489428359</v>
      </c>
      <c r="M1408" s="37">
        <f t="shared" si="706"/>
        <v>-0.24889905526167544</v>
      </c>
      <c r="N1408" s="37">
        <f t="shared" si="706"/>
        <v>6.596541021622726</v>
      </c>
      <c r="O1408" s="37">
        <f t="shared" si="706"/>
        <v>7.7477501305949215</v>
      </c>
      <c r="P1408" s="500">
        <f t="shared" si="706"/>
        <v>4.5869438921209982</v>
      </c>
    </row>
    <row r="1409" spans="2:16" x14ac:dyDescent="0.3">
      <c r="B1409" s="3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</row>
    <row r="1410" spans="2:16" x14ac:dyDescent="0.3">
      <c r="B1410" s="722" t="s">
        <v>398</v>
      </c>
      <c r="C1410" s="722"/>
      <c r="D1410" s="722"/>
      <c r="E1410" s="722"/>
      <c r="F1410" s="722"/>
      <c r="G1410" s="722"/>
      <c r="H1410" s="722"/>
      <c r="I1410" s="722"/>
      <c r="J1410" s="722"/>
      <c r="K1410" s="722"/>
      <c r="L1410" s="722"/>
      <c r="M1410" s="722"/>
      <c r="N1410" s="722"/>
      <c r="O1410" s="722"/>
      <c r="P1410" s="722"/>
    </row>
    <row r="1411" spans="2:16" x14ac:dyDescent="0.3">
      <c r="B1411" s="12"/>
      <c r="C1411" s="13"/>
      <c r="D1411" s="13"/>
      <c r="E1411" s="13"/>
      <c r="F1411" s="13"/>
      <c r="G1411" s="13"/>
      <c r="H1411" s="13"/>
      <c r="I1411" s="13"/>
      <c r="J1411" s="14"/>
      <c r="K1411" s="14"/>
      <c r="L1411" s="14"/>
      <c r="M1411" s="14"/>
      <c r="N1411" s="14"/>
      <c r="O1411" s="14"/>
      <c r="P1411" s="14"/>
    </row>
    <row r="1412" spans="2:16" x14ac:dyDescent="0.3">
      <c r="B1412" s="7"/>
      <c r="C1412" s="715" t="s">
        <v>17</v>
      </c>
      <c r="D1412" s="716"/>
      <c r="E1412" s="716"/>
      <c r="F1412" s="716"/>
      <c r="G1412" s="716"/>
      <c r="H1412" s="716"/>
      <c r="I1412" s="716"/>
      <c r="J1412" s="739"/>
      <c r="K1412" s="739"/>
      <c r="L1412" s="739"/>
      <c r="M1412" s="739"/>
      <c r="N1412" s="739"/>
      <c r="O1412" s="739"/>
      <c r="P1412" s="739"/>
    </row>
    <row r="1413" spans="2:16" x14ac:dyDescent="0.3">
      <c r="B1413" s="3"/>
      <c r="C1413" s="384">
        <v>2014</v>
      </c>
      <c r="D1413" s="385">
        <v>2015</v>
      </c>
      <c r="E1413" s="385">
        <v>2016</v>
      </c>
      <c r="F1413" s="385">
        <v>2017</v>
      </c>
      <c r="G1413" s="385">
        <v>2018</v>
      </c>
      <c r="H1413" s="385">
        <v>2019</v>
      </c>
      <c r="I1413" s="385">
        <v>2020</v>
      </c>
      <c r="J1413" s="11"/>
      <c r="K1413" s="11"/>
      <c r="L1413" s="11"/>
      <c r="M1413" s="11"/>
      <c r="N1413" s="11"/>
      <c r="O1413" s="11"/>
      <c r="P1413" s="11"/>
    </row>
    <row r="1414" spans="2:16" x14ac:dyDescent="0.3">
      <c r="B1414" s="32" t="s">
        <v>327</v>
      </c>
      <c r="C1414" s="42">
        <v>-1.1642904872822362</v>
      </c>
      <c r="D1414" s="43">
        <f t="shared" ref="D1414:H1414" si="707">(D1346/C1346-1)*100</f>
        <v>0.39517267403670342</v>
      </c>
      <c r="E1414" s="43">
        <f t="shared" si="707"/>
        <v>1.5955243879095748</v>
      </c>
      <c r="F1414" s="43">
        <f t="shared" si="707"/>
        <v>-2.7421943378225788</v>
      </c>
      <c r="G1414" s="43">
        <f t="shared" si="707"/>
        <v>19.095713674363225</v>
      </c>
      <c r="H1414" s="43">
        <f t="shared" si="707"/>
        <v>-82.850382988791296</v>
      </c>
      <c r="I1414" s="498">
        <f>(I1346/H1346-1)*100</f>
        <v>9.9011864523694584</v>
      </c>
      <c r="J1414" s="11"/>
      <c r="K1414" s="11"/>
      <c r="L1414" s="11"/>
      <c r="M1414" s="11"/>
      <c r="N1414" s="11"/>
      <c r="O1414" s="11"/>
      <c r="P1414" s="11"/>
    </row>
    <row r="1415" spans="2:16" s="301" customFormat="1" x14ac:dyDescent="0.3">
      <c r="B1415" s="31" t="s">
        <v>640</v>
      </c>
      <c r="C1415" s="34" t="s">
        <v>10</v>
      </c>
      <c r="D1415" s="35" t="s">
        <v>10</v>
      </c>
      <c r="E1415" s="35" t="s">
        <v>10</v>
      </c>
      <c r="F1415" s="35" t="s">
        <v>10</v>
      </c>
      <c r="G1415" s="35" t="s">
        <v>10</v>
      </c>
      <c r="H1415" s="35" t="s">
        <v>10</v>
      </c>
      <c r="I1415" s="499" t="s">
        <v>10</v>
      </c>
      <c r="J1415" s="11"/>
      <c r="K1415" s="11"/>
      <c r="L1415" s="11"/>
      <c r="M1415" s="11"/>
      <c r="N1415" s="11"/>
      <c r="O1415" s="11"/>
      <c r="P1415" s="11"/>
    </row>
    <row r="1416" spans="2:16" x14ac:dyDescent="0.3">
      <c r="B1416" s="31" t="s">
        <v>328</v>
      </c>
      <c r="C1416" s="34" t="s">
        <v>12</v>
      </c>
      <c r="D1416" s="35" t="s">
        <v>12</v>
      </c>
      <c r="E1416" s="35" t="s">
        <v>12</v>
      </c>
      <c r="F1416" s="35" t="s">
        <v>12</v>
      </c>
      <c r="G1416" s="35" t="s">
        <v>12</v>
      </c>
      <c r="H1416" s="35" t="s">
        <v>12</v>
      </c>
      <c r="I1416" s="499" t="s">
        <v>12</v>
      </c>
      <c r="J1416" s="11"/>
      <c r="K1416" s="11"/>
      <c r="L1416" s="11"/>
      <c r="M1416" s="11"/>
      <c r="N1416" s="11"/>
      <c r="O1416" s="11"/>
      <c r="P1416" s="11"/>
    </row>
    <row r="1417" spans="2:16" x14ac:dyDescent="0.3">
      <c r="B1417" s="31" t="s">
        <v>329</v>
      </c>
      <c r="C1417" s="34" t="s">
        <v>10</v>
      </c>
      <c r="D1417" s="35" t="s">
        <v>10</v>
      </c>
      <c r="E1417" s="35" t="s">
        <v>10</v>
      </c>
      <c r="F1417" s="35" t="s">
        <v>10</v>
      </c>
      <c r="G1417" s="35" t="s">
        <v>10</v>
      </c>
      <c r="H1417" s="35" t="s">
        <v>10</v>
      </c>
      <c r="I1417" s="499" t="s">
        <v>10</v>
      </c>
      <c r="J1417" s="11"/>
      <c r="K1417" s="11"/>
      <c r="L1417" s="11"/>
      <c r="M1417" s="11"/>
      <c r="N1417" s="11"/>
      <c r="O1417" s="11"/>
      <c r="P1417" s="11"/>
    </row>
    <row r="1418" spans="2:16" x14ac:dyDescent="0.3">
      <c r="B1418" s="31" t="s">
        <v>330</v>
      </c>
      <c r="C1418" s="34" t="s">
        <v>12</v>
      </c>
      <c r="D1418" s="35" t="s">
        <v>12</v>
      </c>
      <c r="E1418" s="35" t="s">
        <v>12</v>
      </c>
      <c r="F1418" s="35" t="s">
        <v>12</v>
      </c>
      <c r="G1418" s="35" t="s">
        <v>12</v>
      </c>
      <c r="H1418" s="35" t="s">
        <v>12</v>
      </c>
      <c r="I1418" s="499" t="s">
        <v>12</v>
      </c>
      <c r="J1418" s="11"/>
      <c r="K1418" s="11"/>
      <c r="L1418" s="11"/>
      <c r="M1418" s="11"/>
      <c r="N1418" s="11"/>
      <c r="O1418" s="11"/>
      <c r="P1418" s="11"/>
    </row>
    <row r="1419" spans="2:16" x14ac:dyDescent="0.3">
      <c r="B1419" s="31" t="s">
        <v>331</v>
      </c>
      <c r="C1419" s="34" t="s">
        <v>12</v>
      </c>
      <c r="D1419" s="35" t="s">
        <v>12</v>
      </c>
      <c r="E1419" s="35" t="s">
        <v>12</v>
      </c>
      <c r="F1419" s="35" t="s">
        <v>12</v>
      </c>
      <c r="G1419" s="35" t="s">
        <v>12</v>
      </c>
      <c r="H1419" s="35" t="s">
        <v>12</v>
      </c>
      <c r="I1419" s="499" t="s">
        <v>12</v>
      </c>
      <c r="J1419" s="11"/>
      <c r="K1419" s="11"/>
      <c r="L1419" s="11"/>
      <c r="M1419" s="11"/>
      <c r="N1419" s="11"/>
      <c r="O1419" s="11"/>
      <c r="P1419" s="11"/>
    </row>
    <row r="1420" spans="2:16" x14ac:dyDescent="0.3">
      <c r="B1420" s="31" t="s">
        <v>332</v>
      </c>
      <c r="C1420" s="34" t="s">
        <v>10</v>
      </c>
      <c r="D1420" s="35" t="s">
        <v>10</v>
      </c>
      <c r="E1420" s="35" t="s">
        <v>10</v>
      </c>
      <c r="F1420" s="35" t="s">
        <v>10</v>
      </c>
      <c r="G1420" s="35" t="s">
        <v>10</v>
      </c>
      <c r="H1420" s="35" t="s">
        <v>10</v>
      </c>
      <c r="I1420" s="499" t="s">
        <v>10</v>
      </c>
      <c r="J1420" s="11"/>
      <c r="K1420" s="11"/>
      <c r="L1420" s="11"/>
      <c r="M1420" s="11"/>
      <c r="N1420" s="11"/>
      <c r="O1420" s="11"/>
      <c r="P1420" s="11"/>
    </row>
    <row r="1421" spans="2:16" x14ac:dyDescent="0.3">
      <c r="B1421" s="31" t="s">
        <v>477</v>
      </c>
      <c r="C1421" s="34" t="s">
        <v>12</v>
      </c>
      <c r="D1421" s="35" t="s">
        <v>12</v>
      </c>
      <c r="E1421" s="35" t="s">
        <v>12</v>
      </c>
      <c r="F1421" s="35" t="s">
        <v>12</v>
      </c>
      <c r="G1421" s="35" t="s">
        <v>12</v>
      </c>
      <c r="H1421" s="35" t="s">
        <v>12</v>
      </c>
      <c r="I1421" s="499" t="s">
        <v>12</v>
      </c>
      <c r="J1421" s="11"/>
      <c r="K1421" s="11"/>
      <c r="L1421" s="11"/>
      <c r="M1421" s="11"/>
      <c r="N1421" s="11"/>
      <c r="O1421" s="11"/>
      <c r="P1421" s="11"/>
    </row>
    <row r="1422" spans="2:16" s="301" customFormat="1" x14ac:dyDescent="0.3">
      <c r="B1422" s="31" t="s">
        <v>727</v>
      </c>
      <c r="C1422" s="34" t="s">
        <v>10</v>
      </c>
      <c r="D1422" s="35" t="s">
        <v>10</v>
      </c>
      <c r="E1422" s="35" t="s">
        <v>10</v>
      </c>
      <c r="F1422" s="35" t="s">
        <v>10</v>
      </c>
      <c r="G1422" s="35" t="s">
        <v>10</v>
      </c>
      <c r="H1422" s="35" t="s">
        <v>10</v>
      </c>
      <c r="I1422" s="499" t="s">
        <v>10</v>
      </c>
      <c r="J1422" s="11"/>
      <c r="K1422" s="11"/>
      <c r="L1422" s="11"/>
      <c r="M1422" s="11"/>
      <c r="N1422" s="11"/>
      <c r="O1422" s="11"/>
      <c r="P1422" s="11"/>
    </row>
    <row r="1423" spans="2:16" x14ac:dyDescent="0.3">
      <c r="B1423" s="31" t="s">
        <v>333</v>
      </c>
      <c r="C1423" s="34" t="s">
        <v>12</v>
      </c>
      <c r="D1423" s="35" t="s">
        <v>12</v>
      </c>
      <c r="E1423" s="35" t="s">
        <v>12</v>
      </c>
      <c r="F1423" s="35" t="s">
        <v>12</v>
      </c>
      <c r="G1423" s="35" t="s">
        <v>12</v>
      </c>
      <c r="H1423" s="35" t="s">
        <v>12</v>
      </c>
      <c r="I1423" s="499" t="s">
        <v>12</v>
      </c>
      <c r="J1423" s="11"/>
      <c r="K1423" s="11"/>
      <c r="L1423" s="11"/>
      <c r="M1423" s="11"/>
      <c r="N1423" s="11"/>
      <c r="O1423" s="11"/>
      <c r="P1423" s="11"/>
    </row>
    <row r="1424" spans="2:16" x14ac:dyDescent="0.3">
      <c r="B1424" s="31" t="s">
        <v>334</v>
      </c>
      <c r="C1424" s="34" t="s">
        <v>10</v>
      </c>
      <c r="D1424" s="35" t="s">
        <v>10</v>
      </c>
      <c r="E1424" s="35" t="s">
        <v>10</v>
      </c>
      <c r="F1424" s="35" t="s">
        <v>10</v>
      </c>
      <c r="G1424" s="35" t="s">
        <v>10</v>
      </c>
      <c r="H1424" s="35" t="s">
        <v>10</v>
      </c>
      <c r="I1424" s="499" t="s">
        <v>10</v>
      </c>
      <c r="J1424" s="11"/>
      <c r="K1424" s="11"/>
      <c r="L1424" s="11"/>
      <c r="M1424" s="11"/>
      <c r="N1424" s="11"/>
      <c r="O1424" s="11"/>
      <c r="P1424" s="11"/>
    </row>
    <row r="1425" spans="2:16" x14ac:dyDescent="0.3">
      <c r="B1425" s="31" t="s">
        <v>335</v>
      </c>
      <c r="C1425" s="34" t="s">
        <v>12</v>
      </c>
      <c r="D1425" s="35" t="s">
        <v>12</v>
      </c>
      <c r="E1425" s="35" t="s">
        <v>12</v>
      </c>
      <c r="F1425" s="35" t="s">
        <v>12</v>
      </c>
      <c r="G1425" s="35" t="s">
        <v>12</v>
      </c>
      <c r="H1425" s="35" t="s">
        <v>12</v>
      </c>
      <c r="I1425" s="499" t="s">
        <v>12</v>
      </c>
      <c r="J1425" s="11"/>
      <c r="K1425" s="11"/>
      <c r="L1425" s="11"/>
      <c r="M1425" s="11"/>
      <c r="N1425" s="11"/>
      <c r="O1425" s="11"/>
      <c r="P1425" s="11"/>
    </row>
    <row r="1426" spans="2:16" x14ac:dyDescent="0.3">
      <c r="B1426" s="31" t="s">
        <v>336</v>
      </c>
      <c r="C1426" s="34" t="s">
        <v>12</v>
      </c>
      <c r="D1426" s="35" t="s">
        <v>12</v>
      </c>
      <c r="E1426" s="35" t="s">
        <v>12</v>
      </c>
      <c r="F1426" s="35" t="s">
        <v>12</v>
      </c>
      <c r="G1426" s="35" t="s">
        <v>12</v>
      </c>
      <c r="H1426" s="35" t="s">
        <v>12</v>
      </c>
      <c r="I1426" s="499" t="s">
        <v>12</v>
      </c>
      <c r="J1426" s="11"/>
      <c r="K1426" s="11"/>
      <c r="L1426" s="11"/>
      <c r="M1426" s="11"/>
      <c r="N1426" s="11"/>
      <c r="O1426" s="11"/>
      <c r="P1426" s="11"/>
    </row>
    <row r="1427" spans="2:16" x14ac:dyDescent="0.3">
      <c r="B1427" s="31" t="s">
        <v>337</v>
      </c>
      <c r="C1427" s="34" t="s">
        <v>12</v>
      </c>
      <c r="D1427" s="35" t="s">
        <v>12</v>
      </c>
      <c r="E1427" s="35" t="s">
        <v>12</v>
      </c>
      <c r="F1427" s="35" t="s">
        <v>12</v>
      </c>
      <c r="G1427" s="35" t="s">
        <v>12</v>
      </c>
      <c r="H1427" s="35" t="s">
        <v>12</v>
      </c>
      <c r="I1427" s="499" t="s">
        <v>12</v>
      </c>
      <c r="J1427" s="11"/>
      <c r="K1427" s="11"/>
      <c r="L1427" s="11"/>
      <c r="M1427" s="11"/>
      <c r="N1427" s="11"/>
      <c r="O1427" s="11"/>
      <c r="P1427" s="11"/>
    </row>
    <row r="1428" spans="2:16" x14ac:dyDescent="0.3">
      <c r="B1428" s="31" t="s">
        <v>338</v>
      </c>
      <c r="C1428" s="34" t="s">
        <v>12</v>
      </c>
      <c r="D1428" s="35" t="s">
        <v>12</v>
      </c>
      <c r="E1428" s="35" t="s">
        <v>12</v>
      </c>
      <c r="F1428" s="35" t="s">
        <v>12</v>
      </c>
      <c r="G1428" s="35" t="s">
        <v>12</v>
      </c>
      <c r="H1428" s="35" t="s">
        <v>12</v>
      </c>
      <c r="I1428" s="499" t="s">
        <v>12</v>
      </c>
      <c r="J1428" s="11"/>
      <c r="K1428" s="11"/>
      <c r="L1428" s="11"/>
      <c r="M1428" s="11"/>
      <c r="N1428" s="11"/>
      <c r="O1428" s="11"/>
      <c r="P1428" s="11"/>
    </row>
    <row r="1429" spans="2:16" x14ac:dyDescent="0.3">
      <c r="B1429" s="31" t="s">
        <v>339</v>
      </c>
      <c r="C1429" s="34" t="s">
        <v>12</v>
      </c>
      <c r="D1429" s="35" t="s">
        <v>12</v>
      </c>
      <c r="E1429" s="35" t="s">
        <v>12</v>
      </c>
      <c r="F1429" s="35" t="s">
        <v>12</v>
      </c>
      <c r="G1429" s="35" t="s">
        <v>12</v>
      </c>
      <c r="H1429" s="35" t="s">
        <v>12</v>
      </c>
      <c r="I1429" s="499" t="s">
        <v>12</v>
      </c>
      <c r="J1429" s="11"/>
      <c r="K1429" s="11"/>
      <c r="L1429" s="11"/>
      <c r="M1429" s="11"/>
      <c r="N1429" s="11"/>
      <c r="O1429" s="11"/>
      <c r="P1429" s="11"/>
    </row>
    <row r="1430" spans="2:16" x14ac:dyDescent="0.3">
      <c r="B1430" s="33" t="s">
        <v>340</v>
      </c>
      <c r="C1430" s="36" t="s">
        <v>12</v>
      </c>
      <c r="D1430" s="37" t="s">
        <v>12</v>
      </c>
      <c r="E1430" s="37" t="s">
        <v>12</v>
      </c>
      <c r="F1430" s="37" t="s">
        <v>12</v>
      </c>
      <c r="G1430" s="37" t="s">
        <v>12</v>
      </c>
      <c r="H1430" s="37" t="s">
        <v>12</v>
      </c>
      <c r="I1430" s="500" t="s">
        <v>12</v>
      </c>
      <c r="J1430" s="11"/>
      <c r="K1430" s="11"/>
      <c r="L1430" s="11"/>
      <c r="M1430" s="11"/>
      <c r="N1430" s="11"/>
      <c r="O1430" s="11"/>
      <c r="P1430" s="11"/>
    </row>
    <row r="1431" spans="2:16" x14ac:dyDescent="0.3">
      <c r="B1431" s="3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</row>
    <row r="1432" spans="2:16" x14ac:dyDescent="0.3">
      <c r="B1432" s="722" t="s">
        <v>399</v>
      </c>
      <c r="C1432" s="722"/>
      <c r="D1432" s="722"/>
      <c r="E1432" s="722"/>
      <c r="F1432" s="722"/>
      <c r="G1432" s="722"/>
      <c r="H1432" s="722"/>
      <c r="I1432" s="722"/>
      <c r="J1432" s="722"/>
      <c r="K1432" s="722"/>
      <c r="L1432" s="722"/>
      <c r="M1432" s="722"/>
      <c r="N1432" s="722"/>
      <c r="O1432" s="722"/>
      <c r="P1432" s="722"/>
    </row>
    <row r="1433" spans="2:16" x14ac:dyDescent="0.3">
      <c r="B1433" s="733" t="s">
        <v>400</v>
      </c>
      <c r="C1433" s="733"/>
      <c r="D1433" s="733"/>
      <c r="E1433" s="733"/>
      <c r="F1433" s="733"/>
      <c r="G1433" s="733"/>
      <c r="H1433" s="733"/>
      <c r="I1433" s="733"/>
      <c r="J1433" s="733"/>
      <c r="K1433" s="733"/>
      <c r="L1433" s="733"/>
      <c r="M1433" s="733"/>
      <c r="N1433" s="733"/>
      <c r="O1433" s="733"/>
      <c r="P1433" s="733"/>
    </row>
    <row r="1434" spans="2:16" x14ac:dyDescent="0.3">
      <c r="B1434" s="4" t="s">
        <v>401</v>
      </c>
      <c r="C1434" s="13"/>
      <c r="D1434" s="13"/>
      <c r="E1434" s="13"/>
      <c r="F1434" s="13"/>
      <c r="G1434" s="13"/>
      <c r="H1434" s="13"/>
      <c r="I1434" s="13"/>
      <c r="J1434" s="14"/>
      <c r="K1434" s="14"/>
      <c r="L1434" s="14"/>
      <c r="M1434" s="14"/>
      <c r="N1434" s="14"/>
      <c r="O1434" s="14"/>
      <c r="P1434" s="14"/>
    </row>
    <row r="1435" spans="2:16" x14ac:dyDescent="0.3">
      <c r="B1435" s="3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</row>
    <row r="1436" spans="2:16" x14ac:dyDescent="0.3">
      <c r="B1436" s="7"/>
      <c r="C1436" s="715" t="s">
        <v>15</v>
      </c>
      <c r="D1436" s="716"/>
      <c r="E1436" s="716"/>
      <c r="F1436" s="716"/>
      <c r="G1436" s="716"/>
      <c r="H1436" s="716"/>
      <c r="I1436" s="716"/>
      <c r="J1436" s="715" t="s">
        <v>19</v>
      </c>
      <c r="K1436" s="716"/>
      <c r="L1436" s="716"/>
      <c r="M1436" s="716"/>
      <c r="N1436" s="716"/>
      <c r="O1436" s="716"/>
      <c r="P1436" s="716"/>
    </row>
    <row r="1437" spans="2:16" x14ac:dyDescent="0.3">
      <c r="B1437" s="3"/>
      <c r="C1437" s="431">
        <v>2014</v>
      </c>
      <c r="D1437" s="416">
        <v>2015</v>
      </c>
      <c r="E1437" s="416">
        <v>2016</v>
      </c>
      <c r="F1437" s="416">
        <v>2017</v>
      </c>
      <c r="G1437" s="416">
        <v>2018</v>
      </c>
      <c r="H1437" s="416">
        <v>2019</v>
      </c>
      <c r="I1437" s="416">
        <v>2020</v>
      </c>
      <c r="J1437" s="384">
        <v>2014</v>
      </c>
      <c r="K1437" s="385">
        <v>2015</v>
      </c>
      <c r="L1437" s="385">
        <v>2016</v>
      </c>
      <c r="M1437" s="385">
        <v>2017</v>
      </c>
      <c r="N1437" s="385">
        <v>2018</v>
      </c>
      <c r="O1437" s="385">
        <v>2019</v>
      </c>
      <c r="P1437" s="385">
        <v>2020</v>
      </c>
    </row>
    <row r="1438" spans="2:16" x14ac:dyDescent="0.3">
      <c r="B1438" s="32" t="s">
        <v>327</v>
      </c>
      <c r="C1438" s="42">
        <f t="shared" ref="C1438:I1444" si="708">IF(ISNUMBER(C1302/J6),C1302/J6,"nav")</f>
        <v>0.8513174984473687</v>
      </c>
      <c r="D1438" s="43">
        <f t="shared" si="708"/>
        <v>0.87765364092144571</v>
      </c>
      <c r="E1438" s="43">
        <f t="shared" si="708"/>
        <v>0.94288605225815025</v>
      </c>
      <c r="F1438" s="43">
        <f t="shared" si="708"/>
        <v>1.0265320698049993</v>
      </c>
      <c r="G1438" s="43">
        <f t="shared" si="708"/>
        <v>1.0804727739171009</v>
      </c>
      <c r="H1438" s="43">
        <f t="shared" si="708"/>
        <v>1.0963737678997119</v>
      </c>
      <c r="I1438" s="43">
        <f t="shared" si="708"/>
        <v>1.2394800890318882</v>
      </c>
      <c r="J1438" s="42" t="str">
        <f t="shared" ref="J1438:P1444" si="709">IF(ISNUMBER(J1302/J6),J1302/J6,"nav")</f>
        <v>nav</v>
      </c>
      <c r="K1438" s="43" t="str">
        <f t="shared" si="709"/>
        <v>nav</v>
      </c>
      <c r="L1438" s="43" t="str">
        <f t="shared" si="709"/>
        <v>nav</v>
      </c>
      <c r="M1438" s="43">
        <f t="shared" si="709"/>
        <v>6.9382202593626749E-2</v>
      </c>
      <c r="N1438" s="43">
        <f t="shared" si="709"/>
        <v>9.9967699380026795E-2</v>
      </c>
      <c r="O1438" s="43">
        <f t="shared" si="709"/>
        <v>0.16222338548554752</v>
      </c>
      <c r="P1438" s="498">
        <f t="shared" si="709"/>
        <v>0.11197366507261387</v>
      </c>
    </row>
    <row r="1439" spans="2:16" s="301" customFormat="1" x14ac:dyDescent="0.3">
      <c r="B1439" s="31" t="s">
        <v>640</v>
      </c>
      <c r="C1439" s="34" t="str">
        <f t="shared" si="708"/>
        <v>nav</v>
      </c>
      <c r="D1439" s="35" t="str">
        <f t="shared" si="708"/>
        <v>nav</v>
      </c>
      <c r="E1439" s="35" t="str">
        <f t="shared" si="708"/>
        <v>nav</v>
      </c>
      <c r="F1439" s="35" t="str">
        <f t="shared" si="708"/>
        <v>nav</v>
      </c>
      <c r="G1439" s="35" t="str">
        <f t="shared" si="708"/>
        <v>nav</v>
      </c>
      <c r="H1439" s="35" t="str">
        <f t="shared" si="708"/>
        <v>nav</v>
      </c>
      <c r="I1439" s="35" t="str">
        <f t="shared" si="708"/>
        <v>nav</v>
      </c>
      <c r="J1439" s="34" t="str">
        <f t="shared" si="709"/>
        <v>nav</v>
      </c>
      <c r="K1439" s="35" t="str">
        <f t="shared" si="709"/>
        <v>nav</v>
      </c>
      <c r="L1439" s="35" t="str">
        <f t="shared" si="709"/>
        <v>nav</v>
      </c>
      <c r="M1439" s="35" t="str">
        <f t="shared" si="709"/>
        <v>nav</v>
      </c>
      <c r="N1439" s="35" t="str">
        <f t="shared" si="709"/>
        <v>nav</v>
      </c>
      <c r="O1439" s="35" t="str">
        <f t="shared" si="709"/>
        <v>nav</v>
      </c>
      <c r="P1439" s="499" t="str">
        <f t="shared" si="709"/>
        <v>nav</v>
      </c>
    </row>
    <row r="1440" spans="2:16" x14ac:dyDescent="0.3">
      <c r="B1440" s="31" t="s">
        <v>328</v>
      </c>
      <c r="C1440" s="34" t="str">
        <f t="shared" si="708"/>
        <v>nav</v>
      </c>
      <c r="D1440" s="35" t="str">
        <f t="shared" si="708"/>
        <v>nav</v>
      </c>
      <c r="E1440" s="35" t="str">
        <f t="shared" si="708"/>
        <v>nav</v>
      </c>
      <c r="F1440" s="35" t="str">
        <f t="shared" si="708"/>
        <v>nav</v>
      </c>
      <c r="G1440" s="35" t="str">
        <f t="shared" si="708"/>
        <v>nav</v>
      </c>
      <c r="H1440" s="35" t="str">
        <f t="shared" si="708"/>
        <v>nav</v>
      </c>
      <c r="I1440" s="35" t="str">
        <f t="shared" si="708"/>
        <v>nav</v>
      </c>
      <c r="J1440" s="34" t="str">
        <f t="shared" si="709"/>
        <v>nav</v>
      </c>
      <c r="K1440" s="35" t="str">
        <f t="shared" si="709"/>
        <v>nav</v>
      </c>
      <c r="L1440" s="35" t="str">
        <f t="shared" si="709"/>
        <v>nav</v>
      </c>
      <c r="M1440" s="35" t="str">
        <f t="shared" si="709"/>
        <v>nav</v>
      </c>
      <c r="N1440" s="35" t="str">
        <f t="shared" si="709"/>
        <v>nav</v>
      </c>
      <c r="O1440" s="35" t="str">
        <f t="shared" si="709"/>
        <v>nav</v>
      </c>
      <c r="P1440" s="499" t="str">
        <f t="shared" si="709"/>
        <v>nav</v>
      </c>
    </row>
    <row r="1441" spans="2:17" x14ac:dyDescent="0.3">
      <c r="B1441" s="31" t="s">
        <v>329</v>
      </c>
      <c r="C1441" s="34">
        <f t="shared" si="708"/>
        <v>1.7363367819360835</v>
      </c>
      <c r="D1441" s="35">
        <f t="shared" si="708"/>
        <v>1.7356723702458343</v>
      </c>
      <c r="E1441" s="35">
        <f t="shared" si="708"/>
        <v>1.6808838070600189</v>
      </c>
      <c r="F1441" s="35">
        <f t="shared" si="708"/>
        <v>1.6182404541683113</v>
      </c>
      <c r="G1441" s="35">
        <f t="shared" si="708"/>
        <v>1.6369764296392861</v>
      </c>
      <c r="H1441" s="35">
        <f t="shared" si="708"/>
        <v>1.6453094040663181</v>
      </c>
      <c r="I1441" s="35">
        <f t="shared" si="708"/>
        <v>1.7691922019267374</v>
      </c>
      <c r="J1441" s="34">
        <f t="shared" si="709"/>
        <v>1.3249085759973644E-2</v>
      </c>
      <c r="K1441" s="35">
        <f t="shared" si="709"/>
        <v>1.1971278160054142E-2</v>
      </c>
      <c r="L1441" s="35">
        <f t="shared" si="709"/>
        <v>1.6634971608296446E-2</v>
      </c>
      <c r="M1441" s="35">
        <f t="shared" si="709"/>
        <v>3.051041755372523E-2</v>
      </c>
      <c r="N1441" s="35">
        <f t="shared" si="709"/>
        <v>9.5344931698569113E-2</v>
      </c>
      <c r="O1441" s="35">
        <f t="shared" si="709"/>
        <v>0.15851950389518774</v>
      </c>
      <c r="P1441" s="499">
        <f t="shared" si="709"/>
        <v>0.27835103955552704</v>
      </c>
    </row>
    <row r="1442" spans="2:17" x14ac:dyDescent="0.3">
      <c r="B1442" s="31" t="s">
        <v>330</v>
      </c>
      <c r="C1442" s="34">
        <f t="shared" si="708"/>
        <v>0.18385329524466379</v>
      </c>
      <c r="D1442" s="35">
        <f t="shared" si="708"/>
        <v>0.1914173963853614</v>
      </c>
      <c r="E1442" s="35">
        <f t="shared" si="708"/>
        <v>0.19724704159656992</v>
      </c>
      <c r="F1442" s="35">
        <f t="shared" si="708"/>
        <v>0.19658734215920004</v>
      </c>
      <c r="G1442" s="35">
        <f t="shared" si="708"/>
        <v>0.20077231546116145</v>
      </c>
      <c r="H1442" s="35">
        <f t="shared" si="708"/>
        <v>0.20698525625083214</v>
      </c>
      <c r="I1442" s="35">
        <f t="shared" si="708"/>
        <v>2.0404187208447188E-4</v>
      </c>
      <c r="J1442" s="34" t="str">
        <f t="shared" si="709"/>
        <v>nav</v>
      </c>
      <c r="K1442" s="35" t="str">
        <f t="shared" si="709"/>
        <v>nav</v>
      </c>
      <c r="L1442" s="35" t="str">
        <f t="shared" si="709"/>
        <v>nav</v>
      </c>
      <c r="M1442" s="35" t="str">
        <f t="shared" si="709"/>
        <v>nav</v>
      </c>
      <c r="N1442" s="35" t="str">
        <f t="shared" si="709"/>
        <v>nav</v>
      </c>
      <c r="O1442" s="35" t="str">
        <f t="shared" si="709"/>
        <v>nav</v>
      </c>
      <c r="P1442" s="499" t="str">
        <f t="shared" si="709"/>
        <v>nav</v>
      </c>
    </row>
    <row r="1443" spans="2:17" x14ac:dyDescent="0.3">
      <c r="B1443" s="31" t="s">
        <v>331</v>
      </c>
      <c r="C1443" s="34">
        <f t="shared" si="708"/>
        <v>0.43786316698532518</v>
      </c>
      <c r="D1443" s="35">
        <f t="shared" si="708"/>
        <v>0.46706468142655072</v>
      </c>
      <c r="E1443" s="35">
        <f t="shared" si="708"/>
        <v>0.51646668187968958</v>
      </c>
      <c r="F1443" s="35">
        <f t="shared" si="708"/>
        <v>0.55839974710502971</v>
      </c>
      <c r="G1443" s="35">
        <f t="shared" si="708"/>
        <v>0.59346046011738107</v>
      </c>
      <c r="H1443" s="35">
        <f t="shared" si="708"/>
        <v>0.65690951675965747</v>
      </c>
      <c r="I1443" s="35">
        <f t="shared" si="708"/>
        <v>0.72237587772230294</v>
      </c>
      <c r="J1443" s="34" t="str">
        <f t="shared" si="709"/>
        <v>nav</v>
      </c>
      <c r="K1443" s="35" t="str">
        <f t="shared" si="709"/>
        <v>nav</v>
      </c>
      <c r="L1443" s="35" t="str">
        <f t="shared" si="709"/>
        <v>nav</v>
      </c>
      <c r="M1443" s="35" t="str">
        <f t="shared" si="709"/>
        <v>nav</v>
      </c>
      <c r="N1443" s="35" t="str">
        <f t="shared" si="709"/>
        <v>nav</v>
      </c>
      <c r="O1443" s="35" t="str">
        <f t="shared" si="709"/>
        <v>nav</v>
      </c>
      <c r="P1443" s="499" t="str">
        <f t="shared" si="709"/>
        <v>nav</v>
      </c>
    </row>
    <row r="1444" spans="2:17" x14ac:dyDescent="0.3">
      <c r="B1444" s="31" t="s">
        <v>332</v>
      </c>
      <c r="C1444" s="34">
        <f t="shared" si="708"/>
        <v>1.1697106231795185</v>
      </c>
      <c r="D1444" s="35">
        <f t="shared" si="708"/>
        <v>1.1915673663509601</v>
      </c>
      <c r="E1444" s="35">
        <f t="shared" si="708"/>
        <v>1.1830983409851028</v>
      </c>
      <c r="F1444" s="35">
        <f t="shared" si="708"/>
        <v>1.1809092344164638</v>
      </c>
      <c r="G1444" s="35">
        <f t="shared" si="708"/>
        <v>1.207007162544613</v>
      </c>
      <c r="H1444" s="35">
        <f t="shared" si="708"/>
        <v>1.1288920386637702</v>
      </c>
      <c r="I1444" s="35">
        <f t="shared" si="708"/>
        <v>1.1828681708706437</v>
      </c>
      <c r="J1444" s="34">
        <f t="shared" si="709"/>
        <v>0.16517648103891816</v>
      </c>
      <c r="K1444" s="35">
        <f t="shared" si="709"/>
        <v>0.30847453979293604</v>
      </c>
      <c r="L1444" s="35">
        <f t="shared" si="709"/>
        <v>4.0130075994218847E-2</v>
      </c>
      <c r="M1444" s="35">
        <f t="shared" si="709"/>
        <v>6.7906273920000912E-2</v>
      </c>
      <c r="N1444" s="35">
        <f t="shared" si="709"/>
        <v>3.7948979835379898E-2</v>
      </c>
      <c r="O1444" s="35">
        <f t="shared" si="709"/>
        <v>2.5853462874582525E-2</v>
      </c>
      <c r="P1444" s="499">
        <f t="shared" si="709"/>
        <v>1.4026346838812181E-2</v>
      </c>
    </row>
    <row r="1445" spans="2:17" x14ac:dyDescent="0.3">
      <c r="B1445" s="31" t="s">
        <v>477</v>
      </c>
      <c r="C1445" s="34" t="str">
        <f>IF(ISNUMBER(C1309/J13),C1309/J13,"nav")</f>
        <v>nav</v>
      </c>
      <c r="D1445" s="35">
        <f>IF(ISNUMBER(D1309/K13),D1309/(K13+K14),"nav")</f>
        <v>2.3884481628950152</v>
      </c>
      <c r="E1445" s="35">
        <f t="shared" ref="E1445:I1445" si="710">IF(ISNUMBER(E1309/L13),E1309/(L13+L14),"nav")</f>
        <v>2.6952029520295202</v>
      </c>
      <c r="F1445" s="35">
        <f t="shared" si="710"/>
        <v>2.8487064453417075</v>
      </c>
      <c r="G1445" s="35">
        <f t="shared" si="710"/>
        <v>2.8757618143670696</v>
      </c>
      <c r="H1445" s="35">
        <f t="shared" si="710"/>
        <v>2.8955867501514847</v>
      </c>
      <c r="I1445" s="35">
        <f t="shared" si="710"/>
        <v>2.9184101910828022</v>
      </c>
      <c r="J1445" s="34" t="str">
        <f>IF(ISNUMBER(J1309/J13),J1309/J13,"nav")</f>
        <v>nav</v>
      </c>
      <c r="K1445" s="35">
        <f>IF(ISNUMBER(K1309/K13),K1309/(K13+K14),"nav")</f>
        <v>0.33180787258706718</v>
      </c>
      <c r="L1445" s="35">
        <f t="shared" ref="L1445:P1445" si="711">IF(ISNUMBER(L1309/L13),L1309/(L13+L14),"nav")</f>
        <v>0.33715468235763441</v>
      </c>
      <c r="M1445" s="35">
        <f t="shared" si="711"/>
        <v>0.28688500074771944</v>
      </c>
      <c r="N1445" s="35">
        <f t="shared" si="711"/>
        <v>0.26563093216105504</v>
      </c>
      <c r="O1445" s="35">
        <f t="shared" si="711"/>
        <v>0.28086750151484546</v>
      </c>
      <c r="P1445" s="35">
        <f t="shared" si="711"/>
        <v>0.3261299363057325</v>
      </c>
      <c r="Q1445" s="629"/>
    </row>
    <row r="1446" spans="2:17" s="301" customFormat="1" x14ac:dyDescent="0.3">
      <c r="B1446" s="31" t="s">
        <v>727</v>
      </c>
      <c r="C1446" s="34">
        <f>IF(ISNUMBER(C1310/J15),C1310/J15,"nav")</f>
        <v>0</v>
      </c>
      <c r="D1446" s="35">
        <f>IF(ISNUMBER(D1310/K15),D1310/K15,"nav")</f>
        <v>0</v>
      </c>
      <c r="E1446" s="35">
        <f>IF(ISNUMBER(E1310/L15),E1310/L15,"nav")</f>
        <v>0</v>
      </c>
      <c r="F1446" s="35">
        <f t="shared" ref="F1446:F1454" si="712">IF(ISNUMBER(F1310/M15),F1310/M15,"nav")</f>
        <v>0</v>
      </c>
      <c r="G1446" s="35">
        <f t="shared" ref="G1446:G1454" si="713">IF(ISNUMBER(G1310/N15),G1310/N15,"nav")</f>
        <v>0</v>
      </c>
      <c r="H1446" s="35">
        <f t="shared" ref="H1446:H1454" si="714">IF(ISNUMBER(H1310/O15),H1310/O15,"nav")</f>
        <v>0</v>
      </c>
      <c r="I1446" s="35">
        <f t="shared" ref="I1446:I1454" si="715">IF(ISNUMBER(I1310/P15),I1310/P15,"nav")</f>
        <v>0</v>
      </c>
      <c r="J1446" s="34">
        <f t="shared" ref="J1446:L1454" si="716">IF(ISNUMBER(J1310/J15),J1310/J15,"nav")</f>
        <v>0</v>
      </c>
      <c r="K1446" s="35">
        <f t="shared" si="716"/>
        <v>0</v>
      </c>
      <c r="L1446" s="35">
        <f t="shared" si="716"/>
        <v>0</v>
      </c>
      <c r="M1446" s="35">
        <f t="shared" ref="M1446:P1454" si="717">IF(ISNUMBER(M1310/M15),M1310/M15,"nav")</f>
        <v>0</v>
      </c>
      <c r="N1446" s="35">
        <f t="shared" si="717"/>
        <v>0</v>
      </c>
      <c r="O1446" s="35">
        <f t="shared" si="717"/>
        <v>0</v>
      </c>
      <c r="P1446" s="499">
        <f t="shared" si="717"/>
        <v>0</v>
      </c>
    </row>
    <row r="1447" spans="2:17" x14ac:dyDescent="0.3">
      <c r="B1447" s="31" t="s">
        <v>333</v>
      </c>
      <c r="C1447" s="34">
        <f t="shared" ref="C1447:C1454" si="718">IF(ISNUMBER(C1310/J15),C1310/J15,"nav")</f>
        <v>0</v>
      </c>
      <c r="D1447" s="35" t="str">
        <f t="shared" ref="D1447:E1454" si="719">IF(ISNUMBER(D1311/K16),D1311/K16,"nav")</f>
        <v>nav</v>
      </c>
      <c r="E1447" s="35" t="str">
        <f t="shared" si="719"/>
        <v>nav</v>
      </c>
      <c r="F1447" s="35" t="str">
        <f t="shared" si="712"/>
        <v>nav</v>
      </c>
      <c r="G1447" s="35" t="str">
        <f t="shared" si="713"/>
        <v>nav</v>
      </c>
      <c r="H1447" s="35" t="str">
        <f t="shared" si="714"/>
        <v>nav</v>
      </c>
      <c r="I1447" s="35" t="str">
        <f t="shared" si="715"/>
        <v>nav</v>
      </c>
      <c r="J1447" s="34" t="str">
        <f t="shared" si="716"/>
        <v>nav</v>
      </c>
      <c r="K1447" s="35" t="str">
        <f t="shared" si="716"/>
        <v>nav</v>
      </c>
      <c r="L1447" s="35" t="str">
        <f t="shared" si="716"/>
        <v>nav</v>
      </c>
      <c r="M1447" s="35" t="str">
        <f t="shared" si="717"/>
        <v>nav</v>
      </c>
      <c r="N1447" s="35" t="str">
        <f t="shared" si="717"/>
        <v>nav</v>
      </c>
      <c r="O1447" s="35" t="str">
        <f t="shared" si="717"/>
        <v>nav</v>
      </c>
      <c r="P1447" s="499" t="str">
        <f t="shared" si="717"/>
        <v>nav</v>
      </c>
    </row>
    <row r="1448" spans="2:17" x14ac:dyDescent="0.3">
      <c r="B1448" s="31" t="s">
        <v>334</v>
      </c>
      <c r="C1448" s="34" t="str">
        <f t="shared" si="718"/>
        <v>nav</v>
      </c>
      <c r="D1448" s="35" t="str">
        <f t="shared" si="719"/>
        <v>nav</v>
      </c>
      <c r="E1448" s="35" t="str">
        <f t="shared" si="719"/>
        <v>nav</v>
      </c>
      <c r="F1448" s="35" t="str">
        <f t="shared" si="712"/>
        <v>nav</v>
      </c>
      <c r="G1448" s="35" t="str">
        <f t="shared" si="713"/>
        <v>nav</v>
      </c>
      <c r="H1448" s="35" t="str">
        <f t="shared" si="714"/>
        <v>nav</v>
      </c>
      <c r="I1448" s="35" t="str">
        <f t="shared" si="715"/>
        <v>nav</v>
      </c>
      <c r="J1448" s="34" t="str">
        <f t="shared" si="716"/>
        <v>nav</v>
      </c>
      <c r="K1448" s="35" t="str">
        <f t="shared" si="716"/>
        <v>nav</v>
      </c>
      <c r="L1448" s="35" t="str">
        <f t="shared" si="716"/>
        <v>nav</v>
      </c>
      <c r="M1448" s="35" t="str">
        <f t="shared" si="717"/>
        <v>nav</v>
      </c>
      <c r="N1448" s="35" t="str">
        <f t="shared" si="717"/>
        <v>nav</v>
      </c>
      <c r="O1448" s="35" t="str">
        <f t="shared" si="717"/>
        <v>nav</v>
      </c>
      <c r="P1448" s="499" t="str">
        <f t="shared" si="717"/>
        <v>nav</v>
      </c>
    </row>
    <row r="1449" spans="2:17" x14ac:dyDescent="0.3">
      <c r="B1449" s="31" t="s">
        <v>335</v>
      </c>
      <c r="C1449" s="34" t="s">
        <v>12</v>
      </c>
      <c r="D1449" s="35" t="s">
        <v>12</v>
      </c>
      <c r="E1449" s="35" t="s">
        <v>12</v>
      </c>
      <c r="F1449" s="35" t="s">
        <v>12</v>
      </c>
      <c r="G1449" s="35" t="s">
        <v>12</v>
      </c>
      <c r="H1449" s="35" t="s">
        <v>12</v>
      </c>
      <c r="I1449" s="35" t="s">
        <v>12</v>
      </c>
      <c r="J1449" s="34" t="str">
        <f t="shared" si="716"/>
        <v>nav</v>
      </c>
      <c r="K1449" s="35" t="str">
        <f t="shared" si="716"/>
        <v>nav</v>
      </c>
      <c r="L1449" s="35" t="str">
        <f t="shared" si="716"/>
        <v>nav</v>
      </c>
      <c r="M1449" s="35" t="str">
        <f t="shared" si="717"/>
        <v>nav</v>
      </c>
      <c r="N1449" s="35" t="str">
        <f t="shared" si="717"/>
        <v>nav</v>
      </c>
      <c r="O1449" s="35" t="str">
        <f t="shared" si="717"/>
        <v>nav</v>
      </c>
      <c r="P1449" s="499" t="str">
        <f t="shared" si="717"/>
        <v>nav</v>
      </c>
    </row>
    <row r="1450" spans="2:17" x14ac:dyDescent="0.3">
      <c r="B1450" s="31" t="s">
        <v>336</v>
      </c>
      <c r="C1450" s="34" t="str">
        <f t="shared" si="718"/>
        <v>nav</v>
      </c>
      <c r="D1450" s="35">
        <f t="shared" si="719"/>
        <v>1.0211011704486537</v>
      </c>
      <c r="E1450" s="35">
        <f t="shared" si="719"/>
        <v>0.79985663182523625</v>
      </c>
      <c r="F1450" s="35">
        <f t="shared" si="712"/>
        <v>1.0620841254316951</v>
      </c>
      <c r="G1450" s="35">
        <f t="shared" si="713"/>
        <v>1.1128744166017936</v>
      </c>
      <c r="H1450" s="35">
        <f t="shared" si="714"/>
        <v>1.2410182246976327</v>
      </c>
      <c r="I1450" s="35" t="str">
        <f t="shared" si="715"/>
        <v>nav</v>
      </c>
      <c r="J1450" s="34" t="str">
        <f t="shared" si="716"/>
        <v>nav</v>
      </c>
      <c r="K1450" s="35" t="str">
        <f t="shared" si="716"/>
        <v>nav</v>
      </c>
      <c r="L1450" s="35" t="str">
        <f t="shared" si="716"/>
        <v>nav</v>
      </c>
      <c r="M1450" s="35" t="str">
        <f t="shared" si="717"/>
        <v>nav</v>
      </c>
      <c r="N1450" s="35" t="str">
        <f t="shared" si="717"/>
        <v>nav</v>
      </c>
      <c r="O1450" s="35" t="str">
        <f t="shared" si="717"/>
        <v>nav</v>
      </c>
      <c r="P1450" s="499" t="str">
        <f t="shared" si="717"/>
        <v>nav</v>
      </c>
    </row>
    <row r="1451" spans="2:17" x14ac:dyDescent="0.3">
      <c r="B1451" s="31" t="s">
        <v>337</v>
      </c>
      <c r="C1451" s="34">
        <f t="shared" si="718"/>
        <v>0.94395426226507972</v>
      </c>
      <c r="D1451" s="35" t="str">
        <f t="shared" si="719"/>
        <v>nav</v>
      </c>
      <c r="E1451" s="35" t="str">
        <f t="shared" si="719"/>
        <v>nav</v>
      </c>
      <c r="F1451" s="35" t="str">
        <f t="shared" si="712"/>
        <v>nav</v>
      </c>
      <c r="G1451" s="35" t="str">
        <f t="shared" si="713"/>
        <v>nav</v>
      </c>
      <c r="H1451" s="35" t="str">
        <f t="shared" si="714"/>
        <v>nav</v>
      </c>
      <c r="I1451" s="35" t="str">
        <f t="shared" si="715"/>
        <v>nav</v>
      </c>
      <c r="J1451" s="34">
        <f t="shared" si="716"/>
        <v>7.7702341056586719E-3</v>
      </c>
      <c r="K1451" s="35">
        <f t="shared" si="716"/>
        <v>8.3438850136214118E-3</v>
      </c>
      <c r="L1451" s="35">
        <f t="shared" si="716"/>
        <v>1.9330732517820019E-2</v>
      </c>
      <c r="M1451" s="35">
        <f t="shared" si="717"/>
        <v>2.3130496760208209E-2</v>
      </c>
      <c r="N1451" s="35">
        <f t="shared" si="717"/>
        <v>2.3548752312088982E-2</v>
      </c>
      <c r="O1451" s="35">
        <f t="shared" si="717"/>
        <v>2.2081090369866926E-2</v>
      </c>
      <c r="P1451" s="499">
        <f t="shared" si="717"/>
        <v>1.993855768182588E-2</v>
      </c>
    </row>
    <row r="1452" spans="2:17" x14ac:dyDescent="0.3">
      <c r="B1452" s="31" t="s">
        <v>338</v>
      </c>
      <c r="C1452" s="34" t="str">
        <f t="shared" si="718"/>
        <v>nav</v>
      </c>
      <c r="D1452" s="35">
        <f t="shared" si="719"/>
        <v>0.23432862305516117</v>
      </c>
      <c r="E1452" s="35">
        <f t="shared" si="719"/>
        <v>0.228791270481328</v>
      </c>
      <c r="F1452" s="35">
        <f t="shared" si="712"/>
        <v>0.2776760565608315</v>
      </c>
      <c r="G1452" s="35">
        <f t="shared" si="713"/>
        <v>0.31055682397079365</v>
      </c>
      <c r="H1452" s="35">
        <f t="shared" si="714"/>
        <v>0.33446281555878482</v>
      </c>
      <c r="I1452" s="35">
        <f t="shared" si="715"/>
        <v>0.34652952879141252</v>
      </c>
      <c r="J1452" s="34" t="str">
        <f t="shared" si="716"/>
        <v>nav</v>
      </c>
      <c r="K1452" s="35">
        <f t="shared" si="716"/>
        <v>9.401020410921548E-3</v>
      </c>
      <c r="L1452" s="35">
        <f t="shared" si="716"/>
        <v>1.0555929679266402E-2</v>
      </c>
      <c r="M1452" s="35">
        <f t="shared" si="717"/>
        <v>1.1299827457423054E-2</v>
      </c>
      <c r="N1452" s="35">
        <f t="shared" si="717"/>
        <v>1.3506483710509441E-2</v>
      </c>
      <c r="O1452" s="35">
        <f t="shared" si="717"/>
        <v>1.6544820157048432E-2</v>
      </c>
      <c r="P1452" s="499">
        <f t="shared" si="717"/>
        <v>2.2686121845366506E-2</v>
      </c>
    </row>
    <row r="1453" spans="2:17" x14ac:dyDescent="0.3">
      <c r="B1453" s="31" t="s">
        <v>339</v>
      </c>
      <c r="C1453" s="34">
        <f t="shared" si="718"/>
        <v>0.24950309678256669</v>
      </c>
      <c r="D1453" s="35" t="str">
        <f t="shared" si="719"/>
        <v>nav</v>
      </c>
      <c r="E1453" s="35" t="str">
        <f t="shared" si="719"/>
        <v>nav</v>
      </c>
      <c r="F1453" s="35" t="str">
        <f t="shared" si="712"/>
        <v>nav</v>
      </c>
      <c r="G1453" s="35" t="str">
        <f t="shared" si="713"/>
        <v>nav</v>
      </c>
      <c r="H1453" s="35" t="str">
        <f t="shared" si="714"/>
        <v>nav</v>
      </c>
      <c r="I1453" s="35">
        <f t="shared" si="715"/>
        <v>0</v>
      </c>
      <c r="J1453" s="34" t="str">
        <f t="shared" si="716"/>
        <v>nav</v>
      </c>
      <c r="K1453" s="35" t="str">
        <f t="shared" si="716"/>
        <v>nav</v>
      </c>
      <c r="L1453" s="35" t="str">
        <f t="shared" si="716"/>
        <v>nav</v>
      </c>
      <c r="M1453" s="35" t="str">
        <f t="shared" si="717"/>
        <v>nav</v>
      </c>
      <c r="N1453" s="35" t="str">
        <f t="shared" si="717"/>
        <v>nav</v>
      </c>
      <c r="O1453" s="35" t="str">
        <f t="shared" si="717"/>
        <v>nav</v>
      </c>
      <c r="P1453" s="499" t="str">
        <f t="shared" si="717"/>
        <v>nav</v>
      </c>
    </row>
    <row r="1454" spans="2:17" x14ac:dyDescent="0.3">
      <c r="B1454" s="33" t="s">
        <v>340</v>
      </c>
      <c r="C1454" s="36" t="str">
        <f t="shared" si="718"/>
        <v>nav</v>
      </c>
      <c r="D1454" s="37">
        <f t="shared" si="719"/>
        <v>2.3935852325054996</v>
      </c>
      <c r="E1454" s="37">
        <f t="shared" si="719"/>
        <v>2.473495359684466</v>
      </c>
      <c r="F1454" s="37">
        <f t="shared" si="712"/>
        <v>2.5430105267968566</v>
      </c>
      <c r="G1454" s="37">
        <f t="shared" si="713"/>
        <v>2.64652039850117</v>
      </c>
      <c r="H1454" s="37">
        <f t="shared" si="714"/>
        <v>2.7810914342899666</v>
      </c>
      <c r="I1454" s="37">
        <f t="shared" si="715"/>
        <v>2.394069765314895</v>
      </c>
      <c r="J1454" s="36">
        <f t="shared" si="716"/>
        <v>0.16274065424207801</v>
      </c>
      <c r="K1454" s="37">
        <f t="shared" si="716"/>
        <v>0.18342746766424609</v>
      </c>
      <c r="L1454" s="37">
        <f t="shared" si="716"/>
        <v>0.17928790637383255</v>
      </c>
      <c r="M1454" s="37">
        <f t="shared" si="717"/>
        <v>0.18720833121411612</v>
      </c>
      <c r="N1454" s="37">
        <f t="shared" si="717"/>
        <v>0.19290711473646496</v>
      </c>
      <c r="O1454" s="37">
        <f t="shared" si="717"/>
        <v>0.19311356063299817</v>
      </c>
      <c r="P1454" s="500">
        <f t="shared" si="717"/>
        <v>0.142460260842525</v>
      </c>
    </row>
    <row r="1455" spans="2:17" x14ac:dyDescent="0.3">
      <c r="B1455" s="3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</row>
    <row r="1456" spans="2:17" x14ac:dyDescent="0.3">
      <c r="B1456" s="722" t="s">
        <v>402</v>
      </c>
      <c r="C1456" s="722"/>
      <c r="D1456" s="722"/>
      <c r="E1456" s="722"/>
      <c r="F1456" s="722"/>
      <c r="G1456" s="722"/>
      <c r="H1456" s="722"/>
      <c r="I1456" s="722"/>
      <c r="J1456" s="722"/>
      <c r="K1456" s="722"/>
      <c r="L1456" s="722"/>
      <c r="M1456" s="722"/>
      <c r="N1456" s="722"/>
      <c r="O1456" s="722"/>
      <c r="P1456" s="722"/>
    </row>
    <row r="1457" spans="2:17" x14ac:dyDescent="0.3">
      <c r="B1457" s="709"/>
      <c r="C1457" s="709"/>
      <c r="D1457" s="709"/>
      <c r="E1457" s="709"/>
      <c r="F1457" s="709"/>
      <c r="G1457" s="709"/>
      <c r="H1457" s="709"/>
      <c r="I1457" s="709"/>
      <c r="J1457" s="709"/>
      <c r="K1457" s="709"/>
      <c r="L1457" s="709"/>
      <c r="M1457" s="709"/>
      <c r="N1457" s="709"/>
      <c r="O1457" s="709"/>
      <c r="P1457" s="709"/>
    </row>
    <row r="1458" spans="2:17" x14ac:dyDescent="0.3">
      <c r="B1458" s="7"/>
      <c r="C1458" s="715" t="s">
        <v>16</v>
      </c>
      <c r="D1458" s="716"/>
      <c r="E1458" s="716"/>
      <c r="F1458" s="716"/>
      <c r="G1458" s="716"/>
      <c r="H1458" s="716"/>
      <c r="I1458" s="716"/>
      <c r="J1458" s="715" t="s">
        <v>18</v>
      </c>
      <c r="K1458" s="716"/>
      <c r="L1458" s="716"/>
      <c r="M1458" s="716"/>
      <c r="N1458" s="716"/>
      <c r="O1458" s="716"/>
      <c r="P1458" s="716"/>
    </row>
    <row r="1459" spans="2:17" x14ac:dyDescent="0.3">
      <c r="B1459" s="3"/>
      <c r="C1459" s="431">
        <v>2014</v>
      </c>
      <c r="D1459" s="416">
        <v>2015</v>
      </c>
      <c r="E1459" s="416">
        <v>2016</v>
      </c>
      <c r="F1459" s="416">
        <v>2017</v>
      </c>
      <c r="G1459" s="416">
        <v>2018</v>
      </c>
      <c r="H1459" s="416">
        <v>2019</v>
      </c>
      <c r="I1459" s="416">
        <v>2020</v>
      </c>
      <c r="J1459" s="384">
        <v>2014</v>
      </c>
      <c r="K1459" s="385">
        <v>2015</v>
      </c>
      <c r="L1459" s="385">
        <v>2016</v>
      </c>
      <c r="M1459" s="385">
        <v>2017</v>
      </c>
      <c r="N1459" s="385">
        <v>2018</v>
      </c>
      <c r="O1459" s="385">
        <v>2019</v>
      </c>
      <c r="P1459" s="385">
        <v>2020</v>
      </c>
    </row>
    <row r="1460" spans="2:17" x14ac:dyDescent="0.3">
      <c r="B1460" s="32" t="s">
        <v>327</v>
      </c>
      <c r="C1460" s="42">
        <f t="shared" ref="C1460:I1466" si="720">IF(ISNUMBER(C1324/J6),C1324/J6,"nav")</f>
        <v>0.8513174984473687</v>
      </c>
      <c r="D1460" s="43">
        <f t="shared" si="720"/>
        <v>0.87765364092144571</v>
      </c>
      <c r="E1460" s="43">
        <f t="shared" si="720"/>
        <v>0.94288605225815025</v>
      </c>
      <c r="F1460" s="43">
        <f t="shared" si="720"/>
        <v>1.0265320698049993</v>
      </c>
      <c r="G1460" s="43">
        <f t="shared" si="720"/>
        <v>1.0804727739171009</v>
      </c>
      <c r="H1460" s="43">
        <f t="shared" si="720"/>
        <v>1.0963737678997119</v>
      </c>
      <c r="I1460" s="43">
        <f t="shared" si="720"/>
        <v>1.2394800890318882</v>
      </c>
      <c r="J1460" s="42">
        <f t="shared" ref="J1460:P1466" si="721">IF(ISNUMBER(J1324/J6),J1324/J6,"nav")</f>
        <v>1.1796576008624426</v>
      </c>
      <c r="K1460" s="43">
        <f t="shared" si="721"/>
        <v>1.2734505540507939</v>
      </c>
      <c r="L1460" s="43">
        <f t="shared" si="721"/>
        <v>1.3432962988520767</v>
      </c>
      <c r="M1460" s="43">
        <f t="shared" si="721"/>
        <v>1.3821453337602017</v>
      </c>
      <c r="N1460" s="43">
        <f t="shared" si="721"/>
        <v>1.4036822796668227</v>
      </c>
      <c r="O1460" s="43">
        <f t="shared" si="721"/>
        <v>1.3478761251546327</v>
      </c>
      <c r="P1460" s="498">
        <f t="shared" si="721"/>
        <v>1.3445478105648236</v>
      </c>
    </row>
    <row r="1461" spans="2:17" s="301" customFormat="1" x14ac:dyDescent="0.3">
      <c r="B1461" s="31" t="s">
        <v>640</v>
      </c>
      <c r="C1461" s="34" t="str">
        <f t="shared" si="720"/>
        <v>nav</v>
      </c>
      <c r="D1461" s="35" t="str">
        <f t="shared" si="720"/>
        <v>nav</v>
      </c>
      <c r="E1461" s="35" t="str">
        <f t="shared" si="720"/>
        <v>nav</v>
      </c>
      <c r="F1461" s="35" t="str">
        <f t="shared" si="720"/>
        <v>nav</v>
      </c>
      <c r="G1461" s="35" t="str">
        <f t="shared" si="720"/>
        <v>nav</v>
      </c>
      <c r="H1461" s="35" t="str">
        <f t="shared" si="720"/>
        <v>nav</v>
      </c>
      <c r="I1461" s="35" t="str">
        <f t="shared" si="720"/>
        <v>nav</v>
      </c>
      <c r="J1461" s="34">
        <f t="shared" si="721"/>
        <v>0.28476989505902928</v>
      </c>
      <c r="K1461" s="35">
        <f t="shared" si="721"/>
        <v>0.276208510292964</v>
      </c>
      <c r="L1461" s="35">
        <f t="shared" si="721"/>
        <v>0.26614008782264109</v>
      </c>
      <c r="M1461" s="35">
        <f t="shared" si="721"/>
        <v>0.25476733093067627</v>
      </c>
      <c r="N1461" s="35">
        <f t="shared" si="721"/>
        <v>0.25114077415294245</v>
      </c>
      <c r="O1461" s="35">
        <f t="shared" si="721"/>
        <v>0.24019307624435565</v>
      </c>
      <c r="P1461" s="499">
        <f t="shared" si="721"/>
        <v>0.23135769497444852</v>
      </c>
    </row>
    <row r="1462" spans="2:17" x14ac:dyDescent="0.3">
      <c r="B1462" s="31" t="s">
        <v>328</v>
      </c>
      <c r="C1462" s="34">
        <f t="shared" si="720"/>
        <v>0.22610894314448324</v>
      </c>
      <c r="D1462" s="35">
        <f t="shared" si="720"/>
        <v>0.25470981726595471</v>
      </c>
      <c r="E1462" s="35">
        <f t="shared" si="720"/>
        <v>0.28594772050739931</v>
      </c>
      <c r="F1462" s="35">
        <f t="shared" si="720"/>
        <v>0.33199551161102236</v>
      </c>
      <c r="G1462" s="35">
        <f t="shared" si="720"/>
        <v>0.3842316765772848</v>
      </c>
      <c r="H1462" s="35">
        <f t="shared" si="720"/>
        <v>0.37593326065522992</v>
      </c>
      <c r="I1462" s="35">
        <f t="shared" si="720"/>
        <v>0.45102807935255479</v>
      </c>
      <c r="J1462" s="34">
        <f t="shared" si="721"/>
        <v>1.0370231975267806E-2</v>
      </c>
      <c r="K1462" s="35">
        <f t="shared" si="721"/>
        <v>1.1403802739326136E-2</v>
      </c>
      <c r="L1462" s="35">
        <f t="shared" si="721"/>
        <v>1.2735306420957174E-2</v>
      </c>
      <c r="M1462" s="35">
        <f t="shared" si="721"/>
        <v>1.6180782534447682E-2</v>
      </c>
      <c r="N1462" s="35">
        <f t="shared" si="721"/>
        <v>1.8852296814545821E-2</v>
      </c>
      <c r="O1462" s="35">
        <f t="shared" si="721"/>
        <v>2.1638942411920683E-2</v>
      </c>
      <c r="P1462" s="499">
        <f t="shared" si="721"/>
        <v>2.1501607463164336E-2</v>
      </c>
    </row>
    <row r="1463" spans="2:17" x14ac:dyDescent="0.3">
      <c r="B1463" s="31" t="s">
        <v>329</v>
      </c>
      <c r="C1463" s="34">
        <f t="shared" si="720"/>
        <v>1.5527642090382214</v>
      </c>
      <c r="D1463" s="35">
        <f t="shared" si="720"/>
        <v>1.5596723122929632</v>
      </c>
      <c r="E1463" s="35">
        <f t="shared" si="720"/>
        <v>1.5519542250914908</v>
      </c>
      <c r="F1463" s="35">
        <f t="shared" si="720"/>
        <v>1.5678602600314659</v>
      </c>
      <c r="G1463" s="35">
        <f t="shared" si="720"/>
        <v>1.5820450859949093</v>
      </c>
      <c r="H1463" s="35">
        <f t="shared" si="720"/>
        <v>1.6598261670246501</v>
      </c>
      <c r="I1463" s="35">
        <f t="shared" si="720"/>
        <v>2.1415702299043748</v>
      </c>
      <c r="J1463" s="34">
        <f t="shared" si="721"/>
        <v>0.79331653165452765</v>
      </c>
      <c r="K1463" s="35">
        <f t="shared" si="721"/>
        <v>0.80158995215167794</v>
      </c>
      <c r="L1463" s="35">
        <f t="shared" si="721"/>
        <v>0.72563214848178381</v>
      </c>
      <c r="M1463" s="35">
        <f t="shared" si="721"/>
        <v>0.73617810821851515</v>
      </c>
      <c r="N1463" s="35">
        <f t="shared" si="721"/>
        <v>0.88089037189878505</v>
      </c>
      <c r="O1463" s="35">
        <f t="shared" si="721"/>
        <v>1.0540151572380541</v>
      </c>
      <c r="P1463" s="499">
        <f t="shared" si="721"/>
        <v>1.3296130948867244</v>
      </c>
    </row>
    <row r="1464" spans="2:17" x14ac:dyDescent="0.3">
      <c r="B1464" s="31" t="s">
        <v>330</v>
      </c>
      <c r="C1464" s="34">
        <f t="shared" si="720"/>
        <v>1.0030257566260845</v>
      </c>
      <c r="D1464" s="35">
        <f t="shared" si="720"/>
        <v>1.1130569348904649</v>
      </c>
      <c r="E1464" s="35">
        <f t="shared" si="720"/>
        <v>1.1634842829201526</v>
      </c>
      <c r="F1464" s="35">
        <f t="shared" si="720"/>
        <v>1.1697004407142291</v>
      </c>
      <c r="G1464" s="35">
        <f t="shared" si="720"/>
        <v>1.194475453972649</v>
      </c>
      <c r="H1464" s="35">
        <f t="shared" si="720"/>
        <v>1.133284357072218</v>
      </c>
      <c r="I1464" s="35">
        <f t="shared" si="720"/>
        <v>1.1152153501511695</v>
      </c>
      <c r="J1464" s="34">
        <f t="shared" si="721"/>
        <v>0.55954246147755504</v>
      </c>
      <c r="K1464" s="35">
        <f t="shared" si="721"/>
        <v>0.70764713512113098</v>
      </c>
      <c r="L1464" s="35">
        <f t="shared" si="721"/>
        <v>0.71247246471886871</v>
      </c>
      <c r="M1464" s="35">
        <f t="shared" si="721"/>
        <v>0.69851918585788131</v>
      </c>
      <c r="N1464" s="35">
        <f t="shared" si="721"/>
        <v>0.95431286348942934</v>
      </c>
      <c r="O1464" s="35">
        <f t="shared" si="721"/>
        <v>0.89866817855620618</v>
      </c>
      <c r="P1464" s="499">
        <f t="shared" si="721"/>
        <v>0.71916420285214899</v>
      </c>
    </row>
    <row r="1465" spans="2:17" x14ac:dyDescent="0.3">
      <c r="B1465" s="31" t="s">
        <v>331</v>
      </c>
      <c r="C1465" s="34">
        <f t="shared" si="720"/>
        <v>0.43786316698532518</v>
      </c>
      <c r="D1465" s="35">
        <f t="shared" si="720"/>
        <v>0.46706468142655072</v>
      </c>
      <c r="E1465" s="35">
        <f t="shared" si="720"/>
        <v>0.51646668187968958</v>
      </c>
      <c r="F1465" s="35">
        <f t="shared" si="720"/>
        <v>0.55839974710502971</v>
      </c>
      <c r="G1465" s="35">
        <f t="shared" si="720"/>
        <v>0.59346046011738107</v>
      </c>
      <c r="H1465" s="35">
        <f t="shared" si="720"/>
        <v>0.65690951675965747</v>
      </c>
      <c r="I1465" s="35">
        <f t="shared" si="720"/>
        <v>0.72237587772230294</v>
      </c>
      <c r="J1465" s="34">
        <f t="shared" si="721"/>
        <v>0.26613290852900667</v>
      </c>
      <c r="K1465" s="35">
        <f t="shared" si="721"/>
        <v>0.2852993683744956</v>
      </c>
      <c r="L1465" s="35">
        <f t="shared" si="721"/>
        <v>0.30634697737994165</v>
      </c>
      <c r="M1465" s="35">
        <f t="shared" si="721"/>
        <v>0.30225087600609674</v>
      </c>
      <c r="N1465" s="35">
        <f t="shared" si="721"/>
        <v>0.30675126178306322</v>
      </c>
      <c r="O1465" s="35">
        <f t="shared" si="721"/>
        <v>0.31871010157167284</v>
      </c>
      <c r="P1465" s="499">
        <f t="shared" si="721"/>
        <v>0.29135588154344128</v>
      </c>
    </row>
    <row r="1466" spans="2:17" x14ac:dyDescent="0.3">
      <c r="B1466" s="31" t="s">
        <v>332</v>
      </c>
      <c r="C1466" s="34">
        <f t="shared" si="720"/>
        <v>1.1697106231795185</v>
      </c>
      <c r="D1466" s="35">
        <f t="shared" si="720"/>
        <v>1.1915673663509601</v>
      </c>
      <c r="E1466" s="35">
        <f t="shared" si="720"/>
        <v>1.1830983409851028</v>
      </c>
      <c r="F1466" s="35">
        <f t="shared" si="720"/>
        <v>1.1809092344164638</v>
      </c>
      <c r="G1466" s="35">
        <f t="shared" si="720"/>
        <v>1.207007162544613</v>
      </c>
      <c r="H1466" s="35">
        <f t="shared" si="720"/>
        <v>1.1288920386637702</v>
      </c>
      <c r="I1466" s="35">
        <f t="shared" si="720"/>
        <v>1.1828681708706437</v>
      </c>
      <c r="J1466" s="34">
        <f t="shared" si="721"/>
        <v>0.40906732055077616</v>
      </c>
      <c r="K1466" s="35">
        <f t="shared" si="721"/>
        <v>0.47031441196781532</v>
      </c>
      <c r="L1466" s="35">
        <f t="shared" si="721"/>
        <v>0.50241229092592543</v>
      </c>
      <c r="M1466" s="35">
        <f t="shared" si="721"/>
        <v>0.48411322852983169</v>
      </c>
      <c r="N1466" s="35">
        <f t="shared" si="721"/>
        <v>0.52189130957107732</v>
      </c>
      <c r="O1466" s="35">
        <f t="shared" si="721"/>
        <v>0.53766313902803209</v>
      </c>
      <c r="P1466" s="499">
        <f t="shared" si="721"/>
        <v>0.47870357364987454</v>
      </c>
    </row>
    <row r="1467" spans="2:17" x14ac:dyDescent="0.3">
      <c r="B1467" s="31" t="s">
        <v>477</v>
      </c>
      <c r="C1467" s="34" t="str">
        <f>IF(ISNUMBER(C1331/J13),C1331/J13,"nav")</f>
        <v>nav</v>
      </c>
      <c r="D1467" s="35">
        <f>IF(ISNUMBER(D1331/K13),D1331/(K13+K14),"nav")</f>
        <v>1.5789476336878181</v>
      </c>
      <c r="E1467" s="35">
        <f t="shared" ref="E1467:I1467" si="722">IF(ISNUMBER(E1331/L13),E1331/(L13+L14),"nav")</f>
        <v>1.7400518599780592</v>
      </c>
      <c r="F1467" s="35">
        <f t="shared" si="722"/>
        <v>1.8324261003937989</v>
      </c>
      <c r="G1467" s="35">
        <f t="shared" si="722"/>
        <v>1.8890648416425218</v>
      </c>
      <c r="H1467" s="35">
        <f t="shared" si="722"/>
        <v>1.9130428196323976</v>
      </c>
      <c r="I1467" s="35">
        <f t="shared" si="722"/>
        <v>1.9789757961783438</v>
      </c>
      <c r="J1467" s="34" t="str">
        <f>IF(ISNUMBER(J1331/J13),J1331/J13,"nav")</f>
        <v>nav</v>
      </c>
      <c r="K1467" s="35">
        <f>IF(ISNUMBER(K1331/K13),K1331/(K13+K14),"nav")</f>
        <v>0.58179023234715987</v>
      </c>
      <c r="L1467" s="35">
        <f t="shared" ref="L1467:P1467" si="723">IF(ISNUMBER(L1331/L13),L1331/(L13+L14),"nav")</f>
        <v>0.7161862969981051</v>
      </c>
      <c r="M1467" s="35">
        <f t="shared" si="723"/>
        <v>0.81199342006879016</v>
      </c>
      <c r="N1467" s="35">
        <f t="shared" si="723"/>
        <v>0.81692976321310828</v>
      </c>
      <c r="O1467" s="35">
        <f t="shared" si="723"/>
        <v>0.80840739244597049</v>
      </c>
      <c r="P1467" s="35">
        <f t="shared" si="723"/>
        <v>0.81962802547770697</v>
      </c>
      <c r="Q1467" s="629"/>
    </row>
    <row r="1468" spans="2:17" s="301" customFormat="1" x14ac:dyDescent="0.3">
      <c r="B1468" s="31" t="s">
        <v>727</v>
      </c>
      <c r="C1468" s="34" t="str">
        <f t="shared" ref="C1468:C1476" si="724">IF(ISNUMBER(C1332/J15),C1332/J15,"nav")</f>
        <v>nav</v>
      </c>
      <c r="D1468" s="35">
        <f t="shared" ref="D1468:D1476" si="725">IF(ISNUMBER(D1332/K15),D1332/K15,"nav")</f>
        <v>0.2948155286702176</v>
      </c>
      <c r="E1468" s="35">
        <f t="shared" ref="E1468:E1476" si="726">IF(ISNUMBER(E1332/L15),E1332/L15,"nav")</f>
        <v>0.32618126135522818</v>
      </c>
      <c r="F1468" s="35">
        <f t="shared" ref="F1468:F1476" si="727">IF(ISNUMBER(F1332/M15),F1332/M15,"nav")</f>
        <v>0.3444581821862186</v>
      </c>
      <c r="G1468" s="35">
        <f t="shared" ref="G1468:G1476" si="728">IF(ISNUMBER(G1332/N15),G1332/N15,"nav")</f>
        <v>0.39775819271910767</v>
      </c>
      <c r="H1468" s="35">
        <f t="shared" ref="H1468:H1476" si="729">IF(ISNUMBER(H1332/O15),H1332/O15,"nav")</f>
        <v>0.44911832798567236</v>
      </c>
      <c r="I1468" s="35">
        <f t="shared" ref="I1468:I1476" si="730">IF(ISNUMBER(I1332/P15),I1332/P15,"nav")</f>
        <v>0.49189884117904742</v>
      </c>
      <c r="J1468" s="34" t="str">
        <f t="shared" ref="J1468:L1476" si="731">IF(ISNUMBER(J1332/J15),J1332/J15,"nav")</f>
        <v>nav</v>
      </c>
      <c r="K1468" s="35">
        <f t="shared" si="731"/>
        <v>0.15724924939387627</v>
      </c>
      <c r="L1468" s="35">
        <f t="shared" si="731"/>
        <v>0.15561921575341897</v>
      </c>
      <c r="M1468" s="35">
        <f t="shared" ref="M1468:P1476" si="732">IF(ISNUMBER(M1332/M15),M1332/M15,"nav")</f>
        <v>0.16935905675974816</v>
      </c>
      <c r="N1468" s="35">
        <f t="shared" si="732"/>
        <v>0.18499198280391133</v>
      </c>
      <c r="O1468" s="35">
        <f t="shared" si="732"/>
        <v>0.20086997985752081</v>
      </c>
      <c r="P1468" s="499">
        <f t="shared" si="732"/>
        <v>0.19374982403558794</v>
      </c>
    </row>
    <row r="1469" spans="2:17" x14ac:dyDescent="0.3">
      <c r="B1469" s="31" t="s">
        <v>333</v>
      </c>
      <c r="C1469" s="34" t="str">
        <f t="shared" si="724"/>
        <v>nav</v>
      </c>
      <c r="D1469" s="35">
        <f t="shared" si="725"/>
        <v>0.27285527358979</v>
      </c>
      <c r="E1469" s="35">
        <f t="shared" si="726"/>
        <v>0.29898464715401624</v>
      </c>
      <c r="F1469" s="35">
        <f t="shared" si="727"/>
        <v>0.30352164438951734</v>
      </c>
      <c r="G1469" s="35">
        <f t="shared" si="728"/>
        <v>0.32375835303043565</v>
      </c>
      <c r="H1469" s="35">
        <f t="shared" si="729"/>
        <v>0.33815246988996406</v>
      </c>
      <c r="I1469" s="35">
        <f t="shared" si="730"/>
        <v>0.3312499742922132</v>
      </c>
      <c r="J1469" s="34" t="str">
        <f t="shared" si="731"/>
        <v>nav</v>
      </c>
      <c r="K1469" s="35">
        <f t="shared" si="731"/>
        <v>0.12230145492716259</v>
      </c>
      <c r="L1469" s="35">
        <f t="shared" si="731"/>
        <v>0.13583953625005393</v>
      </c>
      <c r="M1469" s="35">
        <f t="shared" si="732"/>
        <v>0.14304068549703081</v>
      </c>
      <c r="N1469" s="35">
        <f t="shared" si="732"/>
        <v>0.15121252951393516</v>
      </c>
      <c r="O1469" s="35">
        <f t="shared" si="732"/>
        <v>0.1669337923640743</v>
      </c>
      <c r="P1469" s="499">
        <f t="shared" si="732"/>
        <v>0.15696083019223731</v>
      </c>
    </row>
    <row r="1470" spans="2:17" x14ac:dyDescent="0.3">
      <c r="B1470" s="31" t="s">
        <v>334</v>
      </c>
      <c r="C1470" s="34">
        <f t="shared" si="724"/>
        <v>0.19239726254889153</v>
      </c>
      <c r="D1470" s="35">
        <f t="shared" si="725"/>
        <v>4.9741193450243741E-2</v>
      </c>
      <c r="E1470" s="35">
        <f t="shared" si="726"/>
        <v>0.2199942000380346</v>
      </c>
      <c r="F1470" s="35">
        <f t="shared" si="727"/>
        <v>0.23993906293725942</v>
      </c>
      <c r="G1470" s="35">
        <f t="shared" si="728"/>
        <v>0.26355436335218496</v>
      </c>
      <c r="H1470" s="35">
        <f t="shared" si="729"/>
        <v>0.3634885900564116</v>
      </c>
      <c r="I1470" s="35">
        <f t="shared" si="730"/>
        <v>0.3100522453791843</v>
      </c>
      <c r="J1470" s="34">
        <f t="shared" si="731"/>
        <v>1.5196048504824703E-2</v>
      </c>
      <c r="K1470" s="35">
        <f t="shared" si="731"/>
        <v>1.1426492728177999E-2</v>
      </c>
      <c r="L1470" s="35">
        <f t="shared" si="731"/>
        <v>5.9389588752370055E-3</v>
      </c>
      <c r="M1470" s="35">
        <f t="shared" si="732"/>
        <v>1.7840028772796231E-2</v>
      </c>
      <c r="N1470" s="35">
        <f t="shared" si="732"/>
        <v>4.3132143916755114E-2</v>
      </c>
      <c r="O1470" s="35">
        <f t="shared" si="732"/>
        <v>4.953099928896762E-2</v>
      </c>
      <c r="P1470" s="499">
        <f t="shared" si="732"/>
        <v>5.5436264071898458E-2</v>
      </c>
    </row>
    <row r="1471" spans="2:17" x14ac:dyDescent="0.3">
      <c r="B1471" s="31" t="s">
        <v>335</v>
      </c>
      <c r="C1471" s="34">
        <f t="shared" si="724"/>
        <v>0.32054719140432747</v>
      </c>
      <c r="D1471" s="35">
        <f t="shared" si="725"/>
        <v>0.35304697820680392</v>
      </c>
      <c r="E1471" s="35">
        <f t="shared" si="726"/>
        <v>0.38313371960357806</v>
      </c>
      <c r="F1471" s="35">
        <f t="shared" si="727"/>
        <v>0.41698333032572404</v>
      </c>
      <c r="G1471" s="35">
        <f t="shared" si="728"/>
        <v>0.45521149108985598</v>
      </c>
      <c r="H1471" s="35">
        <f t="shared" si="729"/>
        <v>0.49951191815074858</v>
      </c>
      <c r="I1471" s="35">
        <f t="shared" si="730"/>
        <v>0.54770302222604361</v>
      </c>
      <c r="J1471" s="34">
        <f t="shared" si="731"/>
        <v>9.9709801177635587E-2</v>
      </c>
      <c r="K1471" s="35">
        <f t="shared" si="731"/>
        <v>9.6679426294783558E-2</v>
      </c>
      <c r="L1471" s="35">
        <f t="shared" si="731"/>
        <v>9.6720907326101002E-2</v>
      </c>
      <c r="M1471" s="35">
        <f t="shared" si="732"/>
        <v>9.2433231074618774E-2</v>
      </c>
      <c r="N1471" s="35">
        <f t="shared" si="732"/>
        <v>8.9288076163422922E-2</v>
      </c>
      <c r="O1471" s="35">
        <f t="shared" si="732"/>
        <v>9.0220783333151366E-2</v>
      </c>
      <c r="P1471" s="499">
        <f t="shared" si="732"/>
        <v>8.5440329306564644E-2</v>
      </c>
    </row>
    <row r="1472" spans="2:17" x14ac:dyDescent="0.3">
      <c r="B1472" s="31" t="s">
        <v>336</v>
      </c>
      <c r="C1472" s="34">
        <f t="shared" si="724"/>
        <v>0.94395426226507972</v>
      </c>
      <c r="D1472" s="35">
        <f t="shared" si="725"/>
        <v>1.0211011704486537</v>
      </c>
      <c r="E1472" s="35">
        <f t="shared" si="726"/>
        <v>0.79985663182523625</v>
      </c>
      <c r="F1472" s="35">
        <f t="shared" si="727"/>
        <v>1.0620841254316951</v>
      </c>
      <c r="G1472" s="35">
        <f t="shared" si="728"/>
        <v>1.1128744166017936</v>
      </c>
      <c r="H1472" s="35">
        <f t="shared" si="729"/>
        <v>1.2410182246976327</v>
      </c>
      <c r="I1472" s="35" t="str">
        <f t="shared" si="730"/>
        <v>nav</v>
      </c>
      <c r="J1472" s="34">
        <f t="shared" si="731"/>
        <v>8.2211781532056508E-2</v>
      </c>
      <c r="K1472" s="35">
        <f t="shared" si="731"/>
        <v>8.3472514865028852E-2</v>
      </c>
      <c r="L1472" s="35">
        <f t="shared" si="731"/>
        <v>9.0202170436909188E-2</v>
      </c>
      <c r="M1472" s="35">
        <f t="shared" si="732"/>
        <v>0.10708387230261618</v>
      </c>
      <c r="N1472" s="35">
        <f t="shared" si="732"/>
        <v>0.1111142438873636</v>
      </c>
      <c r="O1472" s="35">
        <f t="shared" si="732"/>
        <v>0.12020736683330334</v>
      </c>
      <c r="P1472" s="499" t="str">
        <f t="shared" si="732"/>
        <v>nav</v>
      </c>
    </row>
    <row r="1473" spans="2:16" x14ac:dyDescent="0.3">
      <c r="B1473" s="31" t="s">
        <v>337</v>
      </c>
      <c r="C1473" s="34">
        <f t="shared" si="724"/>
        <v>0.33665490091249184</v>
      </c>
      <c r="D1473" s="35">
        <f t="shared" si="725"/>
        <v>0.33014827394483282</v>
      </c>
      <c r="E1473" s="35">
        <f t="shared" si="726"/>
        <v>0.38698983478485705</v>
      </c>
      <c r="F1473" s="35">
        <f t="shared" si="727"/>
        <v>0.44875865999709713</v>
      </c>
      <c r="G1473" s="35">
        <f t="shared" si="728"/>
        <v>0.47032738371515942</v>
      </c>
      <c r="H1473" s="35">
        <f t="shared" si="729"/>
        <v>0.52368665961275573</v>
      </c>
      <c r="I1473" s="35">
        <f t="shared" si="730"/>
        <v>0.53369388272899287</v>
      </c>
      <c r="J1473" s="34">
        <f t="shared" si="731"/>
        <v>0.23671496071270626</v>
      </c>
      <c r="K1473" s="35">
        <f t="shared" si="731"/>
        <v>0.22461336863240708</v>
      </c>
      <c r="L1473" s="35">
        <f t="shared" si="731"/>
        <v>0.24424337558790063</v>
      </c>
      <c r="M1473" s="35">
        <f t="shared" si="732"/>
        <v>0.24247982038262311</v>
      </c>
      <c r="N1473" s="35">
        <f t="shared" si="732"/>
        <v>0.24727519540189802</v>
      </c>
      <c r="O1473" s="35">
        <f t="shared" si="732"/>
        <v>0.25631878528564472</v>
      </c>
      <c r="P1473" s="499">
        <f t="shared" si="732"/>
        <v>0.23451598167353996</v>
      </c>
    </row>
    <row r="1474" spans="2:16" x14ac:dyDescent="0.3">
      <c r="B1474" s="31" t="s">
        <v>338</v>
      </c>
      <c r="C1474" s="34">
        <f t="shared" si="724"/>
        <v>0.24950309678256669</v>
      </c>
      <c r="D1474" s="35">
        <f t="shared" si="725"/>
        <v>0.23432862305516117</v>
      </c>
      <c r="E1474" s="35">
        <f t="shared" si="726"/>
        <v>0.228791270481328</v>
      </c>
      <c r="F1474" s="35">
        <f t="shared" si="727"/>
        <v>0.2776760565608315</v>
      </c>
      <c r="G1474" s="35">
        <f t="shared" si="728"/>
        <v>0.31055682397079365</v>
      </c>
      <c r="H1474" s="35">
        <f t="shared" si="729"/>
        <v>0.33446281555878482</v>
      </c>
      <c r="I1474" s="35">
        <f t="shared" si="730"/>
        <v>0.34652952879141252</v>
      </c>
      <c r="J1474" s="34">
        <f t="shared" si="731"/>
        <v>0.21660654157764064</v>
      </c>
      <c r="K1474" s="35">
        <f t="shared" si="731"/>
        <v>0.22384630248990758</v>
      </c>
      <c r="L1474" s="35">
        <f t="shared" si="731"/>
        <v>0.21646060360613761</v>
      </c>
      <c r="M1474" s="35">
        <f t="shared" si="732"/>
        <v>0.21102972455025748</v>
      </c>
      <c r="N1474" s="35">
        <f t="shared" si="732"/>
        <v>0.20569509383476467</v>
      </c>
      <c r="O1474" s="35">
        <f t="shared" si="732"/>
        <v>0.20003090829238487</v>
      </c>
      <c r="P1474" s="499">
        <f t="shared" si="732"/>
        <v>0.18792081122230336</v>
      </c>
    </row>
    <row r="1475" spans="2:16" x14ac:dyDescent="0.3">
      <c r="B1475" s="31" t="s">
        <v>339</v>
      </c>
      <c r="C1475" s="34" t="str">
        <f t="shared" si="724"/>
        <v>nav</v>
      </c>
      <c r="D1475" s="35" t="str">
        <f t="shared" si="725"/>
        <v>nav</v>
      </c>
      <c r="E1475" s="35" t="str">
        <f t="shared" si="726"/>
        <v>nav</v>
      </c>
      <c r="F1475" s="35" t="str">
        <f t="shared" si="727"/>
        <v>nav</v>
      </c>
      <c r="G1475" s="35" t="str">
        <f t="shared" si="728"/>
        <v>nav</v>
      </c>
      <c r="H1475" s="35" t="str">
        <f t="shared" si="729"/>
        <v>nav</v>
      </c>
      <c r="I1475" s="35" t="str">
        <f t="shared" si="730"/>
        <v>nav</v>
      </c>
      <c r="J1475" s="34" t="str">
        <f t="shared" si="731"/>
        <v>nav</v>
      </c>
      <c r="K1475" s="35" t="str">
        <f t="shared" si="731"/>
        <v>nav</v>
      </c>
      <c r="L1475" s="35" t="str">
        <f t="shared" si="731"/>
        <v>nav</v>
      </c>
      <c r="M1475" s="35" t="str">
        <f t="shared" si="732"/>
        <v>nav</v>
      </c>
      <c r="N1475" s="35" t="str">
        <f t="shared" si="732"/>
        <v>nav</v>
      </c>
      <c r="O1475" s="35" t="str">
        <f t="shared" si="732"/>
        <v>nav</v>
      </c>
      <c r="P1475" s="499" t="str">
        <f t="shared" si="732"/>
        <v>nav</v>
      </c>
    </row>
    <row r="1476" spans="2:16" x14ac:dyDescent="0.3">
      <c r="B1476" s="33" t="s">
        <v>340</v>
      </c>
      <c r="C1476" s="36">
        <f t="shared" si="724"/>
        <v>2.0107749473554328</v>
      </c>
      <c r="D1476" s="37">
        <f t="shared" si="725"/>
        <v>2.0805806172930064</v>
      </c>
      <c r="E1476" s="37">
        <f t="shared" si="726"/>
        <v>2.1583461051263209</v>
      </c>
      <c r="F1476" s="37">
        <f t="shared" si="727"/>
        <v>2.229280136927231</v>
      </c>
      <c r="G1476" s="37">
        <f t="shared" si="728"/>
        <v>2.3127245358091164</v>
      </c>
      <c r="H1476" s="37">
        <f t="shared" si="729"/>
        <v>2.4226974636817853</v>
      </c>
      <c r="I1476" s="37">
        <f t="shared" si="730"/>
        <v>2.0199879273445647</v>
      </c>
      <c r="J1476" s="36">
        <f t="shared" si="731"/>
        <v>0.27996577824391244</v>
      </c>
      <c r="K1476" s="37">
        <f t="shared" si="731"/>
        <v>0.31300461521249318</v>
      </c>
      <c r="L1476" s="37">
        <f t="shared" si="731"/>
        <v>0.31514925455814519</v>
      </c>
      <c r="M1476" s="37">
        <f t="shared" si="732"/>
        <v>0.31373038986962576</v>
      </c>
      <c r="N1476" s="37">
        <f t="shared" si="732"/>
        <v>0.33379586269205336</v>
      </c>
      <c r="O1476" s="37">
        <f t="shared" si="732"/>
        <v>0.35839397060818118</v>
      </c>
      <c r="P1476" s="500">
        <f t="shared" si="732"/>
        <v>0.37408183797033057</v>
      </c>
    </row>
    <row r="1477" spans="2:16" x14ac:dyDescent="0.3">
      <c r="B1477" s="3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</row>
    <row r="1478" spans="2:16" x14ac:dyDescent="0.3">
      <c r="B1478" s="722" t="s">
        <v>402</v>
      </c>
      <c r="C1478" s="722"/>
      <c r="D1478" s="722"/>
      <c r="E1478" s="722"/>
      <c r="F1478" s="722"/>
      <c r="G1478" s="722"/>
      <c r="H1478" s="722"/>
      <c r="I1478" s="722"/>
      <c r="J1478" s="722"/>
      <c r="K1478" s="722"/>
      <c r="L1478" s="722"/>
      <c r="M1478" s="722"/>
      <c r="N1478" s="722"/>
      <c r="O1478" s="722"/>
      <c r="P1478" s="722"/>
    </row>
    <row r="1479" spans="2:16" x14ac:dyDescent="0.3">
      <c r="B1479" s="12"/>
      <c r="C1479" s="13"/>
      <c r="D1479" s="13"/>
      <c r="E1479" s="13"/>
      <c r="F1479" s="13"/>
      <c r="G1479" s="13"/>
      <c r="H1479" s="13"/>
      <c r="I1479" s="13"/>
      <c r="J1479" s="14"/>
      <c r="K1479" s="14"/>
      <c r="L1479" s="14"/>
      <c r="M1479" s="14"/>
      <c r="N1479" s="14"/>
      <c r="O1479" s="14"/>
      <c r="P1479" s="14"/>
    </row>
    <row r="1480" spans="2:16" x14ac:dyDescent="0.3">
      <c r="B1480" s="7"/>
      <c r="C1480" s="715" t="s">
        <v>17</v>
      </c>
      <c r="D1480" s="716"/>
      <c r="E1480" s="716"/>
      <c r="F1480" s="716"/>
      <c r="G1480" s="716"/>
      <c r="H1480" s="716"/>
      <c r="I1480" s="716"/>
      <c r="J1480" s="739"/>
      <c r="K1480" s="739"/>
      <c r="L1480" s="739"/>
      <c r="M1480" s="739"/>
      <c r="N1480" s="739"/>
      <c r="O1480" s="739"/>
      <c r="P1480" s="739"/>
    </row>
    <row r="1481" spans="2:16" x14ac:dyDescent="0.3">
      <c r="B1481" s="3"/>
      <c r="C1481" s="384">
        <v>2014</v>
      </c>
      <c r="D1481" s="385">
        <v>2015</v>
      </c>
      <c r="E1481" s="385">
        <v>2016</v>
      </c>
      <c r="F1481" s="385">
        <v>2017</v>
      </c>
      <c r="G1481" s="385">
        <v>2018</v>
      </c>
      <c r="H1481" s="385">
        <v>2019</v>
      </c>
      <c r="I1481" s="385">
        <v>2020</v>
      </c>
      <c r="J1481" s="11"/>
      <c r="K1481" s="11"/>
      <c r="L1481" s="11"/>
      <c r="M1481" s="11"/>
      <c r="N1481" s="11"/>
      <c r="O1481" s="11"/>
      <c r="P1481" s="11"/>
    </row>
    <row r="1482" spans="2:16" x14ac:dyDescent="0.3">
      <c r="B1482" s="32" t="s">
        <v>327</v>
      </c>
      <c r="C1482" s="42">
        <f t="shared" ref="C1482:I1482" si="733">C1346/J6</f>
        <v>1.3414921665358161E-2</v>
      </c>
      <c r="D1482" s="43">
        <f t="shared" si="733"/>
        <v>1.3323529003987438E-2</v>
      </c>
      <c r="E1482" s="43">
        <f t="shared" si="733"/>
        <v>1.3393761667715217E-2</v>
      </c>
      <c r="F1482" s="43">
        <f t="shared" si="733"/>
        <v>1.2892074846228764E-2</v>
      </c>
      <c r="G1482" s="43">
        <f t="shared" si="733"/>
        <v>1.5198731744429908E-2</v>
      </c>
      <c r="H1482" s="43">
        <f t="shared" si="733"/>
        <v>2.5807593239432405E-3</v>
      </c>
      <c r="I1482" s="498">
        <f t="shared" si="733"/>
        <v>2.8088899662824774E-3</v>
      </c>
      <c r="J1482" s="11"/>
      <c r="K1482" s="11"/>
      <c r="L1482" s="11"/>
      <c r="M1482" s="11"/>
      <c r="N1482" s="11"/>
      <c r="O1482" s="11"/>
      <c r="P1482" s="11"/>
    </row>
    <row r="1483" spans="2:16" s="301" customFormat="1" x14ac:dyDescent="0.3">
      <c r="B1483" s="31" t="s">
        <v>640</v>
      </c>
      <c r="C1483" s="34" t="s">
        <v>10</v>
      </c>
      <c r="D1483" s="35" t="s">
        <v>10</v>
      </c>
      <c r="E1483" s="35" t="s">
        <v>10</v>
      </c>
      <c r="F1483" s="35" t="s">
        <v>10</v>
      </c>
      <c r="G1483" s="35" t="s">
        <v>10</v>
      </c>
      <c r="H1483" s="35" t="s">
        <v>10</v>
      </c>
      <c r="I1483" s="499" t="s">
        <v>10</v>
      </c>
      <c r="J1483" s="11"/>
      <c r="K1483" s="11"/>
      <c r="L1483" s="11"/>
      <c r="M1483" s="11"/>
      <c r="N1483" s="11"/>
      <c r="O1483" s="11"/>
      <c r="P1483" s="11"/>
    </row>
    <row r="1484" spans="2:16" x14ac:dyDescent="0.3">
      <c r="B1484" s="31" t="s">
        <v>328</v>
      </c>
      <c r="C1484" s="34" t="s">
        <v>12</v>
      </c>
      <c r="D1484" s="35" t="s">
        <v>12</v>
      </c>
      <c r="E1484" s="35" t="s">
        <v>12</v>
      </c>
      <c r="F1484" s="35" t="s">
        <v>12</v>
      </c>
      <c r="G1484" s="35" t="s">
        <v>12</v>
      </c>
      <c r="H1484" s="35" t="s">
        <v>12</v>
      </c>
      <c r="I1484" s="499" t="s">
        <v>12</v>
      </c>
      <c r="J1484" s="11"/>
      <c r="K1484" s="11"/>
      <c r="L1484" s="11"/>
      <c r="M1484" s="11"/>
      <c r="N1484" s="11"/>
      <c r="O1484" s="11"/>
      <c r="P1484" s="11"/>
    </row>
    <row r="1485" spans="2:16" x14ac:dyDescent="0.3">
      <c r="B1485" s="31" t="s">
        <v>329</v>
      </c>
      <c r="C1485" s="34" t="s">
        <v>10</v>
      </c>
      <c r="D1485" s="35" t="s">
        <v>10</v>
      </c>
      <c r="E1485" s="35" t="s">
        <v>10</v>
      </c>
      <c r="F1485" s="35" t="s">
        <v>10</v>
      </c>
      <c r="G1485" s="35" t="s">
        <v>10</v>
      </c>
      <c r="H1485" s="35" t="s">
        <v>10</v>
      </c>
      <c r="I1485" s="499" t="s">
        <v>10</v>
      </c>
      <c r="J1485" s="11"/>
      <c r="K1485" s="11"/>
      <c r="L1485" s="11"/>
      <c r="M1485" s="11"/>
      <c r="N1485" s="11"/>
      <c r="O1485" s="11"/>
      <c r="P1485" s="11"/>
    </row>
    <row r="1486" spans="2:16" x14ac:dyDescent="0.3">
      <c r="B1486" s="31" t="s">
        <v>330</v>
      </c>
      <c r="C1486" s="34" t="s">
        <v>12</v>
      </c>
      <c r="D1486" s="35" t="s">
        <v>12</v>
      </c>
      <c r="E1486" s="35" t="s">
        <v>12</v>
      </c>
      <c r="F1486" s="35" t="s">
        <v>12</v>
      </c>
      <c r="G1486" s="35" t="s">
        <v>12</v>
      </c>
      <c r="H1486" s="35" t="s">
        <v>12</v>
      </c>
      <c r="I1486" s="499" t="s">
        <v>12</v>
      </c>
      <c r="J1486" s="11"/>
      <c r="K1486" s="11"/>
      <c r="L1486" s="11"/>
      <c r="M1486" s="11"/>
      <c r="N1486" s="11"/>
      <c r="O1486" s="11"/>
      <c r="P1486" s="11"/>
    </row>
    <row r="1487" spans="2:16" x14ac:dyDescent="0.3">
      <c r="B1487" s="31" t="s">
        <v>331</v>
      </c>
      <c r="C1487" s="34" t="s">
        <v>12</v>
      </c>
      <c r="D1487" s="35" t="s">
        <v>12</v>
      </c>
      <c r="E1487" s="35" t="s">
        <v>12</v>
      </c>
      <c r="F1487" s="35" t="s">
        <v>12</v>
      </c>
      <c r="G1487" s="35" t="s">
        <v>12</v>
      </c>
      <c r="H1487" s="35" t="s">
        <v>10</v>
      </c>
      <c r="I1487" s="499" t="s">
        <v>10</v>
      </c>
      <c r="J1487" s="11"/>
      <c r="K1487" s="11"/>
      <c r="L1487" s="11"/>
      <c r="M1487" s="11"/>
      <c r="N1487" s="11"/>
      <c r="O1487" s="11"/>
      <c r="P1487" s="11"/>
    </row>
    <row r="1488" spans="2:16" x14ac:dyDescent="0.3">
      <c r="B1488" s="31" t="s">
        <v>332</v>
      </c>
      <c r="C1488" s="34" t="s">
        <v>10</v>
      </c>
      <c r="D1488" s="35" t="s">
        <v>10</v>
      </c>
      <c r="E1488" s="35" t="s">
        <v>10</v>
      </c>
      <c r="F1488" s="35" t="s">
        <v>10</v>
      </c>
      <c r="G1488" s="35" t="s">
        <v>10</v>
      </c>
      <c r="H1488" s="35" t="s">
        <v>10</v>
      </c>
      <c r="I1488" s="499" t="s">
        <v>10</v>
      </c>
      <c r="J1488" s="11"/>
      <c r="K1488" s="11"/>
      <c r="L1488" s="11"/>
      <c r="M1488" s="11"/>
      <c r="N1488" s="11"/>
      <c r="O1488" s="11"/>
      <c r="P1488" s="11"/>
    </row>
    <row r="1489" spans="2:16" x14ac:dyDescent="0.3">
      <c r="B1489" s="31" t="s">
        <v>477</v>
      </c>
      <c r="C1489" s="34" t="s">
        <v>12</v>
      </c>
      <c r="D1489" s="35" t="s">
        <v>12</v>
      </c>
      <c r="E1489" s="35" t="s">
        <v>12</v>
      </c>
      <c r="F1489" s="35" t="s">
        <v>12</v>
      </c>
      <c r="G1489" s="35" t="s">
        <v>12</v>
      </c>
      <c r="H1489" s="35" t="s">
        <v>12</v>
      </c>
      <c r="I1489" s="499" t="s">
        <v>12</v>
      </c>
      <c r="J1489" s="11"/>
      <c r="K1489" s="11"/>
      <c r="L1489" s="11"/>
      <c r="M1489" s="11"/>
      <c r="N1489" s="11"/>
      <c r="O1489" s="11"/>
      <c r="P1489" s="11"/>
    </row>
    <row r="1490" spans="2:16" s="301" customFormat="1" x14ac:dyDescent="0.3">
      <c r="B1490" s="31" t="s">
        <v>727</v>
      </c>
      <c r="C1490" s="34" t="s">
        <v>10</v>
      </c>
      <c r="D1490" s="35" t="s">
        <v>10</v>
      </c>
      <c r="E1490" s="35" t="s">
        <v>10</v>
      </c>
      <c r="F1490" s="35" t="s">
        <v>10</v>
      </c>
      <c r="G1490" s="35" t="s">
        <v>10</v>
      </c>
      <c r="H1490" s="35" t="s">
        <v>10</v>
      </c>
      <c r="I1490" s="499" t="s">
        <v>10</v>
      </c>
      <c r="J1490" s="11"/>
      <c r="K1490" s="11"/>
      <c r="L1490" s="11"/>
      <c r="M1490" s="11"/>
      <c r="N1490" s="11"/>
      <c r="O1490" s="11"/>
      <c r="P1490" s="11"/>
    </row>
    <row r="1491" spans="2:16" x14ac:dyDescent="0.3">
      <c r="B1491" s="31" t="s">
        <v>333</v>
      </c>
      <c r="C1491" s="34" t="s">
        <v>12</v>
      </c>
      <c r="D1491" s="35" t="s">
        <v>12</v>
      </c>
      <c r="E1491" s="35" t="s">
        <v>12</v>
      </c>
      <c r="F1491" s="35" t="s">
        <v>12</v>
      </c>
      <c r="G1491" s="35" t="s">
        <v>12</v>
      </c>
      <c r="H1491" s="35" t="s">
        <v>12</v>
      </c>
      <c r="I1491" s="499" t="s">
        <v>12</v>
      </c>
      <c r="J1491" s="11"/>
      <c r="K1491" s="11"/>
      <c r="L1491" s="11"/>
      <c r="M1491" s="11"/>
      <c r="N1491" s="11"/>
      <c r="O1491" s="11"/>
      <c r="P1491" s="11"/>
    </row>
    <row r="1492" spans="2:16" x14ac:dyDescent="0.3">
      <c r="B1492" s="31" t="s">
        <v>334</v>
      </c>
      <c r="C1492" s="34" t="s">
        <v>10</v>
      </c>
      <c r="D1492" s="35" t="s">
        <v>10</v>
      </c>
      <c r="E1492" s="35" t="s">
        <v>10</v>
      </c>
      <c r="F1492" s="35" t="s">
        <v>10</v>
      </c>
      <c r="G1492" s="35" t="s">
        <v>10</v>
      </c>
      <c r="H1492" s="35" t="s">
        <v>10</v>
      </c>
      <c r="I1492" s="499" t="s">
        <v>10</v>
      </c>
      <c r="J1492" s="11"/>
      <c r="K1492" s="11"/>
      <c r="L1492" s="11"/>
      <c r="M1492" s="11"/>
      <c r="N1492" s="11"/>
      <c r="O1492" s="11"/>
      <c r="P1492" s="11"/>
    </row>
    <row r="1493" spans="2:16" x14ac:dyDescent="0.3">
      <c r="B1493" s="31" t="s">
        <v>335</v>
      </c>
      <c r="C1493" s="34" t="s">
        <v>12</v>
      </c>
      <c r="D1493" s="35" t="s">
        <v>12</v>
      </c>
      <c r="E1493" s="35" t="s">
        <v>12</v>
      </c>
      <c r="F1493" s="35" t="s">
        <v>12</v>
      </c>
      <c r="G1493" s="35" t="s">
        <v>12</v>
      </c>
      <c r="H1493" s="35" t="s">
        <v>12</v>
      </c>
      <c r="I1493" s="499" t="s">
        <v>12</v>
      </c>
      <c r="J1493" s="11"/>
      <c r="K1493" s="11"/>
      <c r="L1493" s="11"/>
      <c r="M1493" s="11"/>
      <c r="N1493" s="11"/>
      <c r="O1493" s="11"/>
      <c r="P1493" s="11"/>
    </row>
    <row r="1494" spans="2:16" x14ac:dyDescent="0.3">
      <c r="B1494" s="31" t="s">
        <v>336</v>
      </c>
      <c r="C1494" s="34" t="s">
        <v>12</v>
      </c>
      <c r="D1494" s="35" t="s">
        <v>12</v>
      </c>
      <c r="E1494" s="35" t="s">
        <v>12</v>
      </c>
      <c r="F1494" s="35" t="s">
        <v>12</v>
      </c>
      <c r="G1494" s="35" t="s">
        <v>12</v>
      </c>
      <c r="H1494" s="35" t="s">
        <v>12</v>
      </c>
      <c r="I1494" s="499" t="s">
        <v>12</v>
      </c>
      <c r="J1494" s="11"/>
      <c r="K1494" s="11"/>
      <c r="L1494" s="11"/>
      <c r="M1494" s="11"/>
      <c r="N1494" s="11"/>
      <c r="O1494" s="11"/>
      <c r="P1494" s="11"/>
    </row>
    <row r="1495" spans="2:16" x14ac:dyDescent="0.3">
      <c r="B1495" s="31" t="s">
        <v>337</v>
      </c>
      <c r="C1495" s="34" t="s">
        <v>12</v>
      </c>
      <c r="D1495" s="35" t="s">
        <v>12</v>
      </c>
      <c r="E1495" s="35" t="s">
        <v>12</v>
      </c>
      <c r="F1495" s="35" t="s">
        <v>12</v>
      </c>
      <c r="G1495" s="35" t="s">
        <v>12</v>
      </c>
      <c r="H1495" s="35" t="s">
        <v>12</v>
      </c>
      <c r="I1495" s="499" t="s">
        <v>12</v>
      </c>
      <c r="J1495" s="11"/>
      <c r="K1495" s="11"/>
      <c r="L1495" s="11"/>
      <c r="M1495" s="11"/>
      <c r="N1495" s="11"/>
      <c r="O1495" s="11"/>
      <c r="P1495" s="11"/>
    </row>
    <row r="1496" spans="2:16" x14ac:dyDescent="0.3">
      <c r="B1496" s="31" t="s">
        <v>338</v>
      </c>
      <c r="C1496" s="34" t="s">
        <v>12</v>
      </c>
      <c r="D1496" s="35" t="s">
        <v>12</v>
      </c>
      <c r="E1496" s="35" t="s">
        <v>12</v>
      </c>
      <c r="F1496" s="35" t="s">
        <v>12</v>
      </c>
      <c r="G1496" s="35" t="s">
        <v>12</v>
      </c>
      <c r="H1496" s="35" t="s">
        <v>12</v>
      </c>
      <c r="I1496" s="499" t="s">
        <v>12</v>
      </c>
      <c r="J1496" s="11"/>
      <c r="K1496" s="11"/>
      <c r="L1496" s="11"/>
      <c r="M1496" s="11"/>
      <c r="N1496" s="11"/>
      <c r="O1496" s="11"/>
      <c r="P1496" s="11"/>
    </row>
    <row r="1497" spans="2:16" x14ac:dyDescent="0.3">
      <c r="B1497" s="31" t="s">
        <v>339</v>
      </c>
      <c r="C1497" s="34" t="s">
        <v>10</v>
      </c>
      <c r="D1497" s="35" t="s">
        <v>10</v>
      </c>
      <c r="E1497" s="35" t="s">
        <v>10</v>
      </c>
      <c r="F1497" s="35" t="s">
        <v>10</v>
      </c>
      <c r="G1497" s="35" t="s">
        <v>10</v>
      </c>
      <c r="H1497" s="35" t="s">
        <v>10</v>
      </c>
      <c r="I1497" s="499" t="s">
        <v>10</v>
      </c>
      <c r="J1497" s="11"/>
      <c r="K1497" s="11"/>
      <c r="L1497" s="11"/>
      <c r="M1497" s="11"/>
      <c r="N1497" s="11"/>
      <c r="O1497" s="11"/>
      <c r="P1497" s="11"/>
    </row>
    <row r="1498" spans="2:16" x14ac:dyDescent="0.3">
      <c r="B1498" s="33" t="s">
        <v>340</v>
      </c>
      <c r="C1498" s="36" t="s">
        <v>12</v>
      </c>
      <c r="D1498" s="37" t="s">
        <v>12</v>
      </c>
      <c r="E1498" s="37" t="s">
        <v>12</v>
      </c>
      <c r="F1498" s="37" t="s">
        <v>12</v>
      </c>
      <c r="G1498" s="37" t="s">
        <v>12</v>
      </c>
      <c r="H1498" s="37" t="s">
        <v>12</v>
      </c>
      <c r="I1498" s="500" t="s">
        <v>12</v>
      </c>
      <c r="J1498" s="11"/>
      <c r="K1498" s="11"/>
      <c r="L1498" s="11"/>
      <c r="M1498" s="11"/>
      <c r="N1498" s="11"/>
      <c r="O1498" s="11"/>
      <c r="P1498" s="11"/>
    </row>
    <row r="1499" spans="2:16" x14ac:dyDescent="0.3">
      <c r="B1499" s="3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</row>
    <row r="1500" spans="2:16" x14ac:dyDescent="0.3">
      <c r="B1500" s="722" t="s">
        <v>403</v>
      </c>
      <c r="C1500" s="722"/>
      <c r="D1500" s="722"/>
      <c r="E1500" s="722"/>
      <c r="F1500" s="722"/>
      <c r="G1500" s="722"/>
      <c r="H1500" s="722"/>
      <c r="I1500" s="722"/>
      <c r="J1500" s="722"/>
      <c r="K1500" s="722"/>
      <c r="L1500" s="722"/>
      <c r="M1500" s="722"/>
      <c r="N1500" s="722"/>
      <c r="O1500" s="722"/>
      <c r="P1500" s="722"/>
    </row>
    <row r="1501" spans="2:16" x14ac:dyDescent="0.3">
      <c r="B1501" s="709" t="s">
        <v>404</v>
      </c>
      <c r="C1501" s="709"/>
      <c r="D1501" s="709"/>
      <c r="E1501" s="709"/>
      <c r="F1501" s="709"/>
      <c r="G1501" s="709"/>
      <c r="H1501" s="709"/>
      <c r="I1501" s="709"/>
      <c r="J1501" s="709"/>
      <c r="K1501" s="709"/>
      <c r="L1501" s="709"/>
      <c r="M1501" s="709"/>
      <c r="N1501" s="709"/>
      <c r="O1501" s="709"/>
      <c r="P1501" s="709"/>
    </row>
    <row r="1502" spans="2:16" x14ac:dyDescent="0.3">
      <c r="B1502" s="4" t="s">
        <v>405</v>
      </c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</row>
    <row r="1503" spans="2:16" x14ac:dyDescent="0.3">
      <c r="B1503" s="19"/>
      <c r="C1503" s="740"/>
      <c r="D1503" s="740"/>
      <c r="E1503" s="740"/>
      <c r="F1503" s="740"/>
      <c r="G1503" s="740"/>
      <c r="H1503" s="740"/>
      <c r="I1503" s="740"/>
      <c r="J1503" s="740"/>
      <c r="K1503" s="740"/>
      <c r="L1503" s="740"/>
      <c r="M1503" s="740"/>
      <c r="N1503" s="740"/>
      <c r="O1503" s="740"/>
      <c r="P1503" s="740"/>
    </row>
    <row r="1504" spans="2:16" x14ac:dyDescent="0.3">
      <c r="B1504" s="7"/>
      <c r="C1504" s="715" t="s">
        <v>406</v>
      </c>
      <c r="D1504" s="716"/>
      <c r="E1504" s="716"/>
      <c r="F1504" s="716"/>
      <c r="G1504" s="716"/>
      <c r="H1504" s="716"/>
      <c r="I1504" s="716"/>
      <c r="J1504" s="715" t="s">
        <v>20</v>
      </c>
      <c r="K1504" s="716"/>
      <c r="L1504" s="716"/>
      <c r="M1504" s="716"/>
      <c r="N1504" s="716"/>
      <c r="O1504" s="716"/>
      <c r="P1504" s="716"/>
    </row>
    <row r="1505" spans="2:17" x14ac:dyDescent="0.3">
      <c r="B1505" s="3"/>
      <c r="C1505" s="431">
        <v>2014</v>
      </c>
      <c r="D1505" s="416">
        <v>2015</v>
      </c>
      <c r="E1505" s="416">
        <v>2016</v>
      </c>
      <c r="F1505" s="416">
        <v>2017</v>
      </c>
      <c r="G1505" s="416">
        <v>2018</v>
      </c>
      <c r="H1505" s="416">
        <v>2019</v>
      </c>
      <c r="I1505" s="416">
        <v>2020</v>
      </c>
      <c r="J1505" s="384">
        <v>2014</v>
      </c>
      <c r="K1505" s="385">
        <v>2015</v>
      </c>
      <c r="L1505" s="385">
        <v>2016</v>
      </c>
      <c r="M1505" s="385">
        <v>2017</v>
      </c>
      <c r="N1505" s="385">
        <v>2018</v>
      </c>
      <c r="O1505" s="385">
        <v>2019</v>
      </c>
      <c r="P1505" s="385">
        <v>2020</v>
      </c>
    </row>
    <row r="1506" spans="2:17" x14ac:dyDescent="0.3">
      <c r="B1506" s="32" t="s">
        <v>327</v>
      </c>
      <c r="C1506" s="42">
        <f>[1]ARG!C139/1000</f>
        <v>13.388999999999999</v>
      </c>
      <c r="D1506" s="43">
        <f>[1]ARG!D139/1000</f>
        <v>13.957000000000001</v>
      </c>
      <c r="E1506" s="43">
        <f>[1]ARG!E139/1000</f>
        <v>14.901999999999999</v>
      </c>
      <c r="F1506" s="43">
        <f>[1]ARG!F139/1000</f>
        <v>15.773</v>
      </c>
      <c r="G1506" s="43">
        <f>[1]ARG!G139/1000</f>
        <v>16.385000000000002</v>
      </c>
      <c r="H1506" s="43">
        <f>[1]ARG!H139/1000</f>
        <v>16.939</v>
      </c>
      <c r="I1506" s="43">
        <f>[1]ARG!I139/1000</f>
        <v>16.753</v>
      </c>
      <c r="J1506" s="42">
        <f>[1]ARG!C145/1000</f>
        <v>421.69099999999997</v>
      </c>
      <c r="K1506" s="43">
        <f>[1]ARG!D145/1000</f>
        <v>433.28300000000002</v>
      </c>
      <c r="L1506" s="43">
        <f>[1]ARG!E145/1000</f>
        <v>487.19200000000001</v>
      </c>
      <c r="M1506" s="43">
        <f>[1]ARG!F145/1000</f>
        <v>619.80999999999995</v>
      </c>
      <c r="N1506" s="43">
        <f>[1]ARG!G145/1000</f>
        <v>803.79300000000001</v>
      </c>
      <c r="O1506" s="43">
        <f>[1]ARG!H145/1000</f>
        <v>524.69899999999996</v>
      </c>
      <c r="P1506" s="498">
        <f>[1]ARG!I145/1000</f>
        <v>866.63599999999997</v>
      </c>
    </row>
    <row r="1507" spans="2:17" s="301" customFormat="1" x14ac:dyDescent="0.3">
      <c r="B1507" s="31" t="s">
        <v>640</v>
      </c>
      <c r="C1507" s="34">
        <f>[1]BA!C129/1000</f>
        <v>0.33400000000000002</v>
      </c>
      <c r="D1507" s="35">
        <f>[1]BA!D129/1000</f>
        <v>0.34499999999999997</v>
      </c>
      <c r="E1507" s="35">
        <f>[1]BA!E129/1000</f>
        <v>0.40200000000000002</v>
      </c>
      <c r="F1507" s="35">
        <f>[1]BA!F129/1000</f>
        <v>0.36199999999999999</v>
      </c>
      <c r="G1507" s="35">
        <f>[1]BA!G129/1000</f>
        <v>0.38200000000000001</v>
      </c>
      <c r="H1507" s="35">
        <f>[1]BA!H129/1000</f>
        <v>0.38500000000000001</v>
      </c>
      <c r="I1507" s="35">
        <f>[1]BA!I129/1000</f>
        <v>0.38100000000000001</v>
      </c>
      <c r="J1507" s="34">
        <f>[1]BA!C134/1000</f>
        <v>4.9080000000000004</v>
      </c>
      <c r="K1507" s="35">
        <f>[1]BA!D134/1000</f>
        <v>8.8529999999999998</v>
      </c>
      <c r="L1507" s="35">
        <f>[1]BA!E134/1000</f>
        <v>9.1460000000000008</v>
      </c>
      <c r="M1507" s="35">
        <f>[1]BA!F134/1000</f>
        <v>11.305999999999999</v>
      </c>
      <c r="N1507" s="35">
        <f>[1]BA!G134/1000</f>
        <v>10.616</v>
      </c>
      <c r="O1507" s="35">
        <f>[1]BA!H134/1000</f>
        <v>14.891999999999999</v>
      </c>
      <c r="P1507" s="499">
        <f>[1]BA!I134/1000</f>
        <v>15.696</v>
      </c>
    </row>
    <row r="1508" spans="2:17" x14ac:dyDescent="0.3">
      <c r="B1508" s="31" t="s">
        <v>328</v>
      </c>
      <c r="C1508" s="34">
        <f>[1]BO!C125/1000</f>
        <v>2.3199999999999998</v>
      </c>
      <c r="D1508" s="35">
        <f>[1]BO!D125/1000</f>
        <v>2.3439999999999999</v>
      </c>
      <c r="E1508" s="35">
        <f>[1]BO!E125/1000</f>
        <v>2.5</v>
      </c>
      <c r="F1508" s="35">
        <f>[1]BO!F125/1000</f>
        <v>2.984</v>
      </c>
      <c r="G1508" s="35">
        <f>[1]BO!G125/1000</f>
        <v>3.2010000000000001</v>
      </c>
      <c r="H1508" s="35">
        <f>[1]BO!H125/1000</f>
        <v>3.3849999999999998</v>
      </c>
      <c r="I1508" s="35">
        <f>[1]BO!I125/1000</f>
        <v>3.4359999999999999</v>
      </c>
      <c r="J1508" s="34">
        <f>[1]BO!C131/1000</f>
        <v>9.7240000000000002</v>
      </c>
      <c r="K1508" s="35">
        <f>[1]BO!D131/1000</f>
        <v>10.846</v>
      </c>
      <c r="L1508" s="35">
        <f>[1]BO!E131/1000</f>
        <v>9.5120000000000005</v>
      </c>
      <c r="M1508" s="35">
        <f>[1]BO!F131/1000</f>
        <v>11.076000000000001</v>
      </c>
      <c r="N1508" s="35">
        <f>[1]BO!G131/1000</f>
        <v>17.443000000000001</v>
      </c>
      <c r="O1508" s="35">
        <f>[1]BO!H131/1000</f>
        <v>28.4</v>
      </c>
      <c r="P1508" s="499">
        <f>[1]BO!I131/1000</f>
        <v>35.686999999999998</v>
      </c>
      <c r="Q1508" s="301"/>
    </row>
    <row r="1509" spans="2:17" x14ac:dyDescent="0.3">
      <c r="B1509" s="31" t="s">
        <v>329</v>
      </c>
      <c r="C1509" s="34">
        <f>[1]BR!C131/1000</f>
        <v>184.446</v>
      </c>
      <c r="D1509" s="35">
        <f>[1]BR!D131/1000</f>
        <v>182.37799999999999</v>
      </c>
      <c r="E1509" s="35">
        <f>[1]BR!E131/1000</f>
        <v>180.15</v>
      </c>
      <c r="F1509" s="35">
        <f>[1]BR!F131/1000</f>
        <v>175.58</v>
      </c>
      <c r="G1509" s="35">
        <f>[1]BR!G131/1000</f>
        <v>175.57</v>
      </c>
      <c r="H1509" s="35">
        <f>[1]BR!H131/1000</f>
        <v>171.28399999999999</v>
      </c>
      <c r="I1509" s="35">
        <f>[1]BR!I131/1000</f>
        <v>162.73400000000001</v>
      </c>
      <c r="J1509" s="34">
        <f>[1]BR!C137/1000</f>
        <v>5045.7969999999996</v>
      </c>
      <c r="K1509" s="35">
        <f>[1]BR!D137/1000</f>
        <v>5237.2250000000004</v>
      </c>
      <c r="L1509" s="35">
        <f>[1]BR!E137/1000</f>
        <v>4922.6229999999996</v>
      </c>
      <c r="M1509" s="35">
        <f>[1]BR!F137/1000</f>
        <v>4786.5450000000001</v>
      </c>
      <c r="N1509" s="35">
        <f>[1]BR!G137/1000</f>
        <v>8497.5419999999995</v>
      </c>
      <c r="O1509" s="35">
        <f>[1]BR!H137/1000</f>
        <v>11203.286</v>
      </c>
      <c r="P1509" s="499">
        <f>[1]BR!I137/1000</f>
        <v>13435.808999999999</v>
      </c>
      <c r="Q1509" s="301"/>
    </row>
    <row r="1510" spans="2:17" x14ac:dyDescent="0.3">
      <c r="B1510" s="31" t="s">
        <v>330</v>
      </c>
      <c r="C1510" s="34">
        <f>[1]CL!C132/1000</f>
        <v>7.9630000000000001</v>
      </c>
      <c r="D1510" s="35">
        <f>[1]CL!D132/1000</f>
        <v>7.976</v>
      </c>
      <c r="E1510" s="35">
        <f>[1]CL!E132/1000</f>
        <v>7.7249999999999996</v>
      </c>
      <c r="F1510" s="35">
        <f>[1]CL!F132/1000</f>
        <v>7.6219999999999999</v>
      </c>
      <c r="G1510" s="35">
        <f>[1]CL!G132/1000</f>
        <v>7.468</v>
      </c>
      <c r="H1510" s="35">
        <f>[1]CL!H132/1000</f>
        <v>7.57</v>
      </c>
      <c r="I1510" s="35">
        <f>[1]CL!I132/1000</f>
        <v>7.6369999999999996</v>
      </c>
      <c r="J1510" s="34" t="s">
        <v>10</v>
      </c>
      <c r="K1510" s="35" t="s">
        <v>10</v>
      </c>
      <c r="L1510" s="35" t="s">
        <v>10</v>
      </c>
      <c r="M1510" s="35" t="s">
        <v>10</v>
      </c>
      <c r="N1510" s="35" t="s">
        <v>10</v>
      </c>
      <c r="O1510" s="35" t="s">
        <v>10</v>
      </c>
      <c r="P1510" s="499" t="s">
        <v>10</v>
      </c>
      <c r="Q1510" s="301"/>
    </row>
    <row r="1511" spans="2:17" x14ac:dyDescent="0.3">
      <c r="B1511" s="31" t="s">
        <v>331</v>
      </c>
      <c r="C1511" s="34">
        <f>[1]CO!C129/1000</f>
        <v>14.423999999999999</v>
      </c>
      <c r="D1511" s="35">
        <f>[1]CO!D129/1000</f>
        <v>14.817</v>
      </c>
      <c r="E1511" s="35">
        <f>[1]CO!E129/1000</f>
        <v>15.227</v>
      </c>
      <c r="F1511" s="35">
        <f>[1]CO!F129/1000</f>
        <v>15.709</v>
      </c>
      <c r="G1511" s="35">
        <f>[1]CO!G129/1000</f>
        <v>16.172999999999998</v>
      </c>
      <c r="H1511" s="35">
        <f>[1]CO!H129/1000</f>
        <v>16.529</v>
      </c>
      <c r="I1511" s="35">
        <f>[1]CO!I129/1000</f>
        <v>16.292999999999999</v>
      </c>
      <c r="J1511" s="34">
        <f>[1]CO!C134/1000</f>
        <v>328.774</v>
      </c>
      <c r="K1511" s="35">
        <f>[1]CO!D134/1000</f>
        <v>317.20400000000001</v>
      </c>
      <c r="L1511" s="35">
        <f>[1]CO!E134/1000</f>
        <v>364.358</v>
      </c>
      <c r="M1511" s="35">
        <f>[1]CO!F134/1000</f>
        <v>403.512</v>
      </c>
      <c r="N1511" s="35">
        <f>[1]CO!G134/1000</f>
        <v>435.83600000000001</v>
      </c>
      <c r="O1511" s="35">
        <f>[1]CO!H134/1000</f>
        <v>580.15800000000002</v>
      </c>
      <c r="P1511" s="499">
        <f>[1]CO!I134/1000</f>
        <v>684.22500000000002</v>
      </c>
      <c r="Q1511" s="301"/>
    </row>
    <row r="1512" spans="2:17" x14ac:dyDescent="0.3">
      <c r="B1512" s="31" t="s">
        <v>332</v>
      </c>
      <c r="C1512" s="34">
        <f>[1]CR!C132/1000</f>
        <v>2.3460000000000001</v>
      </c>
      <c r="D1512" s="35">
        <f>[1]CR!D132/1000</f>
        <v>2.4540000000000002</v>
      </c>
      <c r="E1512" s="35">
        <f>[1]CR!E132/1000</f>
        <v>2.6469999999999998</v>
      </c>
      <c r="F1512" s="35">
        <f>[1]CR!F132/1000</f>
        <v>2.5920000000000001</v>
      </c>
      <c r="G1512" s="35">
        <f>[1]CR!G132/1000</f>
        <v>2.6819999999999999</v>
      </c>
      <c r="H1512" s="35">
        <f>[1]CR!H132/1000</f>
        <v>2.8090000000000002</v>
      </c>
      <c r="I1512" s="35">
        <f>[1]CR!I132/1000</f>
        <v>2.6949999999999998</v>
      </c>
      <c r="J1512" s="34">
        <f>[1]CR!C137/1000</f>
        <v>147.905</v>
      </c>
      <c r="K1512" s="35">
        <f>[1]CR!D137/1000</f>
        <v>146.64599999999999</v>
      </c>
      <c r="L1512" s="35">
        <f>[1]CR!E137/1000</f>
        <v>170.4</v>
      </c>
      <c r="M1512" s="35">
        <f>[1]CR!F137/1000</f>
        <v>176.6</v>
      </c>
      <c r="N1512" s="35">
        <f>[1]CR!G137/1000</f>
        <v>175.8</v>
      </c>
      <c r="O1512" s="35">
        <f>[1]CR!H137/1000</f>
        <v>175.8</v>
      </c>
      <c r="P1512" s="499">
        <f>[1]CR!I137/1000</f>
        <v>191.71099999999998</v>
      </c>
      <c r="Q1512" s="301"/>
    </row>
    <row r="1513" spans="2:17" x14ac:dyDescent="0.3">
      <c r="B1513" s="31" t="s">
        <v>477</v>
      </c>
      <c r="C1513" s="34" t="s">
        <v>10</v>
      </c>
      <c r="D1513" s="35">
        <f>[1]CW!D143/1000</f>
        <v>0.182</v>
      </c>
      <c r="E1513" s="35">
        <f>[1]CW!E143/1000</f>
        <v>0.183</v>
      </c>
      <c r="F1513" s="35">
        <f>[1]CW!F143/1000</f>
        <v>0.17699999999999999</v>
      </c>
      <c r="G1513" s="35">
        <f>[1]CW!G143/1000</f>
        <v>0.17799999999999999</v>
      </c>
      <c r="H1513" s="35">
        <f>[1]CW!H143/1000</f>
        <v>0.16800000000000001</v>
      </c>
      <c r="I1513" s="35">
        <f>[1]CW!I143/1000</f>
        <v>0.16800000000000001</v>
      </c>
      <c r="J1513" s="34" t="s">
        <v>10</v>
      </c>
      <c r="K1513" s="35">
        <f>[1]CW!D149/1000</f>
        <v>7.6550000000000002</v>
      </c>
      <c r="L1513" s="35">
        <f>[1]CW!E149/1000</f>
        <v>8.5589999999999993</v>
      </c>
      <c r="M1513" s="35">
        <f>[1]CW!F149/1000</f>
        <v>8.3840000000000003</v>
      </c>
      <c r="N1513" s="35">
        <f>[1]CW!G149/1000</f>
        <v>9.9789999999999992</v>
      </c>
      <c r="O1513" s="35">
        <f>[1]CW!H149/1000</f>
        <v>11.186999999999999</v>
      </c>
      <c r="P1513" s="35">
        <f>[1]CW!I149/1000</f>
        <v>12.776999999999999</v>
      </c>
      <c r="Q1513" s="629"/>
    </row>
    <row r="1514" spans="2:17" s="301" customFormat="1" x14ac:dyDescent="0.3">
      <c r="B1514" s="31" t="s">
        <v>727</v>
      </c>
      <c r="C1514" s="34">
        <f>[1]EC!C128/1000</f>
        <v>3.6259999999999999</v>
      </c>
      <c r="D1514" s="35">
        <f>[1]EC!D128/1000</f>
        <v>3.9</v>
      </c>
      <c r="E1514" s="35">
        <f>[1]EC!E128/1000</f>
        <v>3.9990000000000001</v>
      </c>
      <c r="F1514" s="35">
        <f>[1]EC!F128/1000</f>
        <v>3.9910000000000001</v>
      </c>
      <c r="G1514" s="35">
        <f>[1]EC!G128/1000</f>
        <v>4.335</v>
      </c>
      <c r="H1514" s="35">
        <f>[1]EC!H128/1000</f>
        <v>4.577</v>
      </c>
      <c r="I1514" s="35">
        <f>[1]EC!I128/1000</f>
        <v>4.6769999999999996</v>
      </c>
      <c r="J1514" s="34" t="s">
        <v>10</v>
      </c>
      <c r="K1514" s="35">
        <f>[1]EC!D134/1000</f>
        <v>74.385999999999996</v>
      </c>
      <c r="L1514" s="35">
        <f>[1]EC!E134/1000</f>
        <v>76.245000000000005</v>
      </c>
      <c r="M1514" s="35">
        <f>[1]EC!F134/1000</f>
        <v>80.442999999999998</v>
      </c>
      <c r="N1514" s="35">
        <f>[1]EC!G134/1000</f>
        <v>86.076999999999998</v>
      </c>
      <c r="O1514" s="35">
        <f>[1]EC!H134/1000</f>
        <v>124.845</v>
      </c>
      <c r="P1514" s="499">
        <f>[1]EC!I134/1000</f>
        <v>150.30799999999999</v>
      </c>
    </row>
    <row r="1515" spans="2:17" x14ac:dyDescent="0.3">
      <c r="B1515" s="31" t="s">
        <v>333</v>
      </c>
      <c r="C1515" s="34">
        <f>[1]SV!$C$128/1000</f>
        <v>1.631</v>
      </c>
      <c r="D1515" s="35">
        <f>[1]SV!$C$128/1000</f>
        <v>1.631</v>
      </c>
      <c r="E1515" s="35">
        <f>[1]SV!$C$128/1000</f>
        <v>1.631</v>
      </c>
      <c r="F1515" s="35">
        <f>[1]SV!$C$128/1000</f>
        <v>1.631</v>
      </c>
      <c r="G1515" s="35">
        <f>[1]SV!$C$128/1000</f>
        <v>1.631</v>
      </c>
      <c r="H1515" s="35">
        <f>[1]SV!$C$128/1000</f>
        <v>1.631</v>
      </c>
      <c r="I1515" s="35">
        <f>[1]SV!$C$128/1000</f>
        <v>1.631</v>
      </c>
      <c r="J1515" s="34">
        <f>[1]SV!C134/1000</f>
        <v>17.382000000000001</v>
      </c>
      <c r="K1515" s="35">
        <f>[1]SV!D134/1000</f>
        <v>22.795000000000002</v>
      </c>
      <c r="L1515" s="35">
        <f>[1]SV!E134/1000</f>
        <v>23.459</v>
      </c>
      <c r="M1515" s="35">
        <f>[1]SV!F134/1000</f>
        <v>25.341999999999999</v>
      </c>
      <c r="N1515" s="35">
        <f>[1]SV!G134/1000</f>
        <v>29.786000000000001</v>
      </c>
      <c r="O1515" s="35">
        <f>[1]SV!H134/1000</f>
        <v>37.234999999999999</v>
      </c>
      <c r="P1515" s="499">
        <f>[1]SV!I134/1000</f>
        <v>48.97</v>
      </c>
      <c r="Q1515" s="301"/>
    </row>
    <row r="1516" spans="2:17" x14ac:dyDescent="0.3">
      <c r="B1516" s="31" t="s">
        <v>334</v>
      </c>
      <c r="C1516" s="34">
        <f>[1]GT!C137/1000</f>
        <v>3.407</v>
      </c>
      <c r="D1516" s="35">
        <f>[1]GT!D137/1000</f>
        <v>3.581</v>
      </c>
      <c r="E1516" s="35">
        <f>[1]GT!E137/1000</f>
        <v>3.8239999999999998</v>
      </c>
      <c r="F1516" s="35">
        <f>[1]GT!F137/1000</f>
        <v>3.9609999999999999</v>
      </c>
      <c r="G1516" s="35">
        <f>[1]GT!G137/1000</f>
        <v>3.948</v>
      </c>
      <c r="H1516" s="35">
        <f>[1]GT!H137/1000</f>
        <v>4.056</v>
      </c>
      <c r="I1516" s="35">
        <f>[1]GT!I137/1000</f>
        <v>4.0549999999999997</v>
      </c>
      <c r="J1516" s="34" t="s">
        <v>10</v>
      </c>
      <c r="K1516" s="35" t="s">
        <v>10</v>
      </c>
      <c r="L1516" s="35" t="s">
        <v>10</v>
      </c>
      <c r="M1516" s="35" t="s">
        <v>10</v>
      </c>
      <c r="N1516" s="35" t="s">
        <v>10</v>
      </c>
      <c r="O1516" s="35" t="s">
        <v>10</v>
      </c>
      <c r="P1516" s="499" t="s">
        <v>10</v>
      </c>
      <c r="Q1516" s="301"/>
    </row>
    <row r="1517" spans="2:17" x14ac:dyDescent="0.3">
      <c r="B1517" s="31" t="s">
        <v>335</v>
      </c>
      <c r="C1517" s="34">
        <f>[1]HN!C134/1000</f>
        <v>1.3280000000000001</v>
      </c>
      <c r="D1517" s="35">
        <f>[1]HN!D134/1000</f>
        <v>1.4039999999999999</v>
      </c>
      <c r="E1517" s="35">
        <f>[1]HN!E134/1000</f>
        <v>1.4790000000000001</v>
      </c>
      <c r="F1517" s="35">
        <f>[1]HN!F134/1000</f>
        <v>1.5129999999999999</v>
      </c>
      <c r="G1517" s="35">
        <f>[1]HN!G134/1000</f>
        <v>1.59</v>
      </c>
      <c r="H1517" s="35">
        <f>[1]HN!H134/1000</f>
        <v>1.704</v>
      </c>
      <c r="I1517" s="35">
        <f>[1]HN!I134/1000</f>
        <v>1.71</v>
      </c>
      <c r="J1517" s="34" t="s">
        <v>10</v>
      </c>
      <c r="K1517" s="35" t="s">
        <v>10</v>
      </c>
      <c r="L1517" s="35" t="s">
        <v>10</v>
      </c>
      <c r="M1517" s="35" t="s">
        <v>10</v>
      </c>
      <c r="N1517" s="35" t="s">
        <v>10</v>
      </c>
      <c r="O1517" s="35" t="s">
        <v>10</v>
      </c>
      <c r="P1517" s="499" t="s">
        <v>10</v>
      </c>
      <c r="Q1517" s="301"/>
    </row>
    <row r="1518" spans="2:17" x14ac:dyDescent="0.3">
      <c r="B1518" s="31" t="s">
        <v>336</v>
      </c>
      <c r="C1518" s="34">
        <f>[1]JM!C132/1000</f>
        <v>0.51300000000000001</v>
      </c>
      <c r="D1518" s="35">
        <f>[1]JM!D132/1000</f>
        <v>0.52600000000000002</v>
      </c>
      <c r="E1518" s="35">
        <f>[1]JM!E132/1000</f>
        <v>0.55100000000000005</v>
      </c>
      <c r="F1518" s="35">
        <f>[1]JM!F132/1000</f>
        <v>0.69</v>
      </c>
      <c r="G1518" s="35">
        <f>[1]JM!G132/1000</f>
        <v>0.71199999999999997</v>
      </c>
      <c r="H1518" s="35">
        <f>[1]JM!H132/1000</f>
        <v>0.755</v>
      </c>
      <c r="I1518" s="35">
        <f>[1]JM!I132/1000</f>
        <v>0.79100000000000004</v>
      </c>
      <c r="J1518" s="34">
        <f>[1]JM!C137/1000</f>
        <v>22.14</v>
      </c>
      <c r="K1518" s="35">
        <f>[1]JM!D137/1000</f>
        <v>24.425000000000001</v>
      </c>
      <c r="L1518" s="35">
        <f>[1]JM!E137/1000</f>
        <v>26.75</v>
      </c>
      <c r="M1518" s="35">
        <f>[1]JM!F137/1000</f>
        <v>29.146999999999998</v>
      </c>
      <c r="N1518" s="35">
        <f>[1]JM!G137/1000</f>
        <v>34.097999999999999</v>
      </c>
      <c r="O1518" s="35">
        <f>[1]JM!H137/1000</f>
        <v>40.03</v>
      </c>
      <c r="P1518" s="499">
        <f>[1]JM!I137/1000</f>
        <v>45.002000000000002</v>
      </c>
      <c r="Q1518" s="301"/>
    </row>
    <row r="1519" spans="2:17" x14ac:dyDescent="0.3">
      <c r="B1519" s="31" t="s">
        <v>337</v>
      </c>
      <c r="C1519" s="34">
        <f>[1]RD!C144/1000</f>
        <v>2.452</v>
      </c>
      <c r="D1519" s="35">
        <f>[1]RD!D144/1000</f>
        <v>2.6779999999999999</v>
      </c>
      <c r="E1519" s="35">
        <f>[1]RD!E144/1000</f>
        <v>2.8530000000000002</v>
      </c>
      <c r="F1519" s="35">
        <f>[1]RD!F144/1000</f>
        <v>2.972</v>
      </c>
      <c r="G1519" s="35">
        <f>[1]RD!G144/1000</f>
        <v>3.0830000000000002</v>
      </c>
      <c r="H1519" s="35">
        <f>[1]RD!H144/1000</f>
        <v>3.286</v>
      </c>
      <c r="I1519" s="35">
        <f>[1]RD!I144/1000</f>
        <v>3.2909999999999999</v>
      </c>
      <c r="J1519" s="34">
        <f>[1]RD!C150/1000</f>
        <v>42.216000000000001</v>
      </c>
      <c r="K1519" s="35">
        <f>[1]RD!D150/1000</f>
        <v>52.482999999999997</v>
      </c>
      <c r="L1519" s="35">
        <f>[1]RD!E150/1000</f>
        <v>58.668999999999997</v>
      </c>
      <c r="M1519" s="35">
        <f>[1]RD!F150/1000</f>
        <v>65.191999999999993</v>
      </c>
      <c r="N1519" s="35">
        <f>[1]RD!G150/1000</f>
        <v>70.475999999999999</v>
      </c>
      <c r="O1519" s="35">
        <f>[1]RD!H150/1000</f>
        <v>84.41</v>
      </c>
      <c r="P1519" s="499">
        <f>[1]RD!I150/1000</f>
        <v>89.042000000000002</v>
      </c>
      <c r="Q1519" s="301"/>
    </row>
    <row r="1520" spans="2:17" x14ac:dyDescent="0.3">
      <c r="B1520" s="31" t="s">
        <v>338</v>
      </c>
      <c r="C1520" s="34">
        <f>[1]PY!C128/1000</f>
        <v>1.24</v>
      </c>
      <c r="D1520" s="35">
        <f>[1]PY!D128/1000</f>
        <v>1.254</v>
      </c>
      <c r="E1520" s="35">
        <f>[1]PY!E128/1000</f>
        <v>1.2769999999999999</v>
      </c>
      <c r="F1520" s="35">
        <f>[1]PY!F128/1000</f>
        <v>1.361</v>
      </c>
      <c r="G1520" s="35">
        <f>[1]PY!G128/1000</f>
        <v>1.3979999999999999</v>
      </c>
      <c r="H1520" s="35">
        <f>[1]PY!H128/1000</f>
        <v>1.444</v>
      </c>
      <c r="I1520" s="35">
        <f>[1]PY!I128/1000</f>
        <v>1.5049999999999999</v>
      </c>
      <c r="J1520" s="34">
        <f>[1]PY!C133/1000</f>
        <v>26.617000000000001</v>
      </c>
      <c r="K1520" s="35">
        <f>[1]PY!D133/1000</f>
        <v>30.274000000000001</v>
      </c>
      <c r="L1520" s="35">
        <f>[1]PY!E133/1000</f>
        <v>36.113999999999997</v>
      </c>
      <c r="M1520" s="35">
        <f>[1]PY!F133/1000</f>
        <v>43.807000000000002</v>
      </c>
      <c r="N1520" s="35">
        <f>[1]PY!G133/1000</f>
        <v>49.811</v>
      </c>
      <c r="O1520" s="35">
        <f>[1]PY!H133/1000</f>
        <v>54.271000000000001</v>
      </c>
      <c r="P1520" s="499">
        <f>[1]PY!I133/1000</f>
        <v>61.356000000000002</v>
      </c>
      <c r="Q1520" s="301"/>
    </row>
    <row r="1521" spans="2:17" x14ac:dyDescent="0.3">
      <c r="B1521" s="31" t="s">
        <v>339</v>
      </c>
      <c r="C1521" s="34" t="s">
        <v>10</v>
      </c>
      <c r="D1521" s="35" t="s">
        <v>10</v>
      </c>
      <c r="E1521" s="35" t="s">
        <v>10</v>
      </c>
      <c r="F1521" s="35" t="s">
        <v>10</v>
      </c>
      <c r="G1521" s="35" t="s">
        <v>10</v>
      </c>
      <c r="H1521" s="35" t="s">
        <v>10</v>
      </c>
      <c r="I1521" s="35" t="s">
        <v>10</v>
      </c>
      <c r="J1521" s="34" t="s">
        <v>10</v>
      </c>
      <c r="K1521" s="35" t="s">
        <v>10</v>
      </c>
      <c r="L1521" s="35" t="s">
        <v>10</v>
      </c>
      <c r="M1521" s="35" t="s">
        <v>10</v>
      </c>
      <c r="N1521" s="35" t="s">
        <v>10</v>
      </c>
      <c r="O1521" s="35" t="s">
        <v>10</v>
      </c>
      <c r="P1521" s="499" t="s">
        <v>10</v>
      </c>
      <c r="Q1521" s="301"/>
    </row>
    <row r="1522" spans="2:17" x14ac:dyDescent="0.3">
      <c r="B1522" s="33" t="s">
        <v>340</v>
      </c>
      <c r="C1522" s="36">
        <f>[1]TT!C137/1000</f>
        <v>0.438</v>
      </c>
      <c r="D1522" s="37">
        <f>[1]TT!D137/1000</f>
        <v>0.442</v>
      </c>
      <c r="E1522" s="37">
        <f>[1]TT!E137/1000</f>
        <v>0.45700000000000002</v>
      </c>
      <c r="F1522" s="37">
        <f>[1]TT!F137/1000</f>
        <v>0.46899999999999997</v>
      </c>
      <c r="G1522" s="37">
        <f>[1]TT!G137/1000</f>
        <v>0.47599999999999998</v>
      </c>
      <c r="H1522" s="37">
        <f>[1]TT!H137/1000</f>
        <v>0.495</v>
      </c>
      <c r="I1522" s="37">
        <f>[1]TT!I137/1000</f>
        <v>0.499</v>
      </c>
      <c r="J1522" s="36">
        <f>[1]TT!C142/1000</f>
        <v>15.272</v>
      </c>
      <c r="K1522" s="37">
        <f>[1]TT!D142/1000</f>
        <v>15.637</v>
      </c>
      <c r="L1522" s="37">
        <f>[1]TT!E142/1000</f>
        <v>16.427</v>
      </c>
      <c r="M1522" s="37">
        <f>[1]TT!F142/1000</f>
        <v>17.035</v>
      </c>
      <c r="N1522" s="37">
        <f>[1]TT!G142/1000</f>
        <v>18.774000000000001</v>
      </c>
      <c r="O1522" s="37">
        <f>[1]TT!H142/1000</f>
        <v>19.356999999999999</v>
      </c>
      <c r="P1522" s="500">
        <f>[1]TT!I142/1000</f>
        <v>19.222000000000001</v>
      </c>
      <c r="Q1522" s="301"/>
    </row>
    <row r="1523" spans="2:17" x14ac:dyDescent="0.3">
      <c r="B1523" s="3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</row>
    <row r="1524" spans="2:17" x14ac:dyDescent="0.3">
      <c r="B1524" s="722" t="s">
        <v>407</v>
      </c>
      <c r="C1524" s="722"/>
      <c r="D1524" s="722"/>
      <c r="E1524" s="722"/>
      <c r="F1524" s="722"/>
      <c r="G1524" s="722"/>
      <c r="H1524" s="722"/>
      <c r="I1524" s="722"/>
      <c r="J1524" s="722"/>
      <c r="K1524" s="722"/>
      <c r="L1524" s="722"/>
      <c r="M1524" s="722"/>
      <c r="N1524" s="722"/>
      <c r="O1524" s="722"/>
      <c r="P1524" s="722"/>
    </row>
    <row r="1525" spans="2:17" x14ac:dyDescent="0.3">
      <c r="B1525" s="3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</row>
    <row r="1526" spans="2:17" x14ac:dyDescent="0.3">
      <c r="B1526" s="7"/>
      <c r="C1526" s="715" t="s">
        <v>21</v>
      </c>
      <c r="D1526" s="716"/>
      <c r="E1526" s="716"/>
      <c r="F1526" s="716"/>
      <c r="G1526" s="716"/>
      <c r="H1526" s="716"/>
      <c r="I1526" s="716"/>
      <c r="J1526" s="715" t="s">
        <v>408</v>
      </c>
      <c r="K1526" s="716"/>
      <c r="L1526" s="716"/>
      <c r="M1526" s="716"/>
      <c r="N1526" s="716"/>
      <c r="O1526" s="716"/>
      <c r="P1526" s="716"/>
    </row>
    <row r="1527" spans="2:17" x14ac:dyDescent="0.3">
      <c r="B1527" s="3"/>
      <c r="C1527" s="432">
        <v>2014</v>
      </c>
      <c r="D1527" s="433">
        <v>2015</v>
      </c>
      <c r="E1527" s="433">
        <v>2016</v>
      </c>
      <c r="F1527" s="433">
        <v>2017</v>
      </c>
      <c r="G1527" s="433">
        <v>2018</v>
      </c>
      <c r="H1527" s="433">
        <v>2019</v>
      </c>
      <c r="I1527" s="433">
        <v>2020</v>
      </c>
      <c r="J1527" s="8">
        <v>2014</v>
      </c>
      <c r="K1527" s="9">
        <v>2015</v>
      </c>
      <c r="L1527" s="9">
        <v>2016</v>
      </c>
      <c r="M1527" s="9">
        <v>2017</v>
      </c>
      <c r="N1527" s="9">
        <v>2018</v>
      </c>
      <c r="O1527" s="9">
        <v>2019</v>
      </c>
      <c r="P1527" s="9">
        <v>2020</v>
      </c>
    </row>
    <row r="1528" spans="2:17" x14ac:dyDescent="0.3">
      <c r="B1528" s="32" t="s">
        <v>327</v>
      </c>
      <c r="C1528" s="42" t="s">
        <v>10</v>
      </c>
      <c r="D1528" s="43" t="s">
        <v>10</v>
      </c>
      <c r="E1528" s="43" t="s">
        <v>10</v>
      </c>
      <c r="F1528" s="43" t="s">
        <v>10</v>
      </c>
      <c r="G1528" s="43" t="s">
        <v>10</v>
      </c>
      <c r="H1528" s="43" t="s">
        <v>10</v>
      </c>
      <c r="I1528" s="43" t="s">
        <v>10</v>
      </c>
      <c r="J1528" s="42" t="s">
        <v>10</v>
      </c>
      <c r="K1528" s="43" t="s">
        <v>10</v>
      </c>
      <c r="L1528" s="43" t="s">
        <v>10</v>
      </c>
      <c r="M1528" s="43" t="s">
        <v>10</v>
      </c>
      <c r="N1528" s="43" t="s">
        <v>10</v>
      </c>
      <c r="O1528" s="43" t="s">
        <v>10</v>
      </c>
      <c r="P1528" s="498" t="s">
        <v>10</v>
      </c>
    </row>
    <row r="1529" spans="2:17" s="301" customFormat="1" x14ac:dyDescent="0.3">
      <c r="B1529" s="31" t="s">
        <v>640</v>
      </c>
      <c r="C1529" s="34" t="s">
        <v>10</v>
      </c>
      <c r="D1529" s="35" t="s">
        <v>10</v>
      </c>
      <c r="E1529" s="35" t="s">
        <v>10</v>
      </c>
      <c r="F1529" s="35" t="s">
        <v>10</v>
      </c>
      <c r="G1529" s="35" t="s">
        <v>10</v>
      </c>
      <c r="H1529" s="35" t="s">
        <v>10</v>
      </c>
      <c r="I1529" s="35" t="s">
        <v>10</v>
      </c>
      <c r="J1529" s="34" t="s">
        <v>10</v>
      </c>
      <c r="K1529" s="35" t="s">
        <v>10</v>
      </c>
      <c r="L1529" s="35" t="s">
        <v>10</v>
      </c>
      <c r="M1529" s="35" t="s">
        <v>10</v>
      </c>
      <c r="N1529" s="35" t="s">
        <v>10</v>
      </c>
      <c r="O1529" s="35" t="s">
        <v>10</v>
      </c>
      <c r="P1529" s="499" t="s">
        <v>10</v>
      </c>
    </row>
    <row r="1530" spans="2:17" x14ac:dyDescent="0.3">
      <c r="B1530" s="31" t="s">
        <v>328</v>
      </c>
      <c r="C1530" s="34" t="s">
        <v>12</v>
      </c>
      <c r="D1530" s="35" t="s">
        <v>12</v>
      </c>
      <c r="E1530" s="35" t="s">
        <v>12</v>
      </c>
      <c r="F1530" s="35" t="s">
        <v>12</v>
      </c>
      <c r="G1530" s="35" t="s">
        <v>12</v>
      </c>
      <c r="H1530" s="35" t="s">
        <v>12</v>
      </c>
      <c r="I1530" s="35" t="s">
        <v>12</v>
      </c>
      <c r="J1530" s="34" t="s">
        <v>12</v>
      </c>
      <c r="K1530" s="35" t="s">
        <v>12</v>
      </c>
      <c r="L1530" s="35" t="s">
        <v>12</v>
      </c>
      <c r="M1530" s="35" t="s">
        <v>12</v>
      </c>
      <c r="N1530" s="35" t="s">
        <v>12</v>
      </c>
      <c r="O1530" s="35" t="s">
        <v>12</v>
      </c>
      <c r="P1530" s="499" t="s">
        <v>12</v>
      </c>
    </row>
    <row r="1531" spans="2:17" x14ac:dyDescent="0.3">
      <c r="B1531" s="31" t="s">
        <v>329</v>
      </c>
      <c r="C1531" s="34" t="s">
        <v>10</v>
      </c>
      <c r="D1531" s="35" t="s">
        <v>10</v>
      </c>
      <c r="E1531" s="35" t="s">
        <v>10</v>
      </c>
      <c r="F1531" s="35" t="s">
        <v>10</v>
      </c>
      <c r="G1531" s="35" t="s">
        <v>10</v>
      </c>
      <c r="H1531" s="35" t="s">
        <v>10</v>
      </c>
      <c r="I1531" s="35" t="s">
        <v>10</v>
      </c>
      <c r="J1531" s="34" t="s">
        <v>10</v>
      </c>
      <c r="K1531" s="35" t="s">
        <v>10</v>
      </c>
      <c r="L1531" s="35" t="s">
        <v>10</v>
      </c>
      <c r="M1531" s="35" t="s">
        <v>10</v>
      </c>
      <c r="N1531" s="35" t="s">
        <v>10</v>
      </c>
      <c r="O1531" s="35" t="s">
        <v>10</v>
      </c>
      <c r="P1531" s="499" t="s">
        <v>10</v>
      </c>
    </row>
    <row r="1532" spans="2:17" x14ac:dyDescent="0.3">
      <c r="B1532" s="31" t="s">
        <v>330</v>
      </c>
      <c r="C1532" s="34" t="s">
        <v>12</v>
      </c>
      <c r="D1532" s="35" t="s">
        <v>12</v>
      </c>
      <c r="E1532" s="35" t="s">
        <v>12</v>
      </c>
      <c r="F1532" s="35" t="s">
        <v>12</v>
      </c>
      <c r="G1532" s="35" t="s">
        <v>12</v>
      </c>
      <c r="H1532" s="35" t="s">
        <v>12</v>
      </c>
      <c r="I1532" s="35" t="s">
        <v>12</v>
      </c>
      <c r="J1532" s="34" t="s">
        <v>12</v>
      </c>
      <c r="K1532" s="35" t="s">
        <v>12</v>
      </c>
      <c r="L1532" s="35" t="s">
        <v>12</v>
      </c>
      <c r="M1532" s="35" t="s">
        <v>12</v>
      </c>
      <c r="N1532" s="35" t="s">
        <v>12</v>
      </c>
      <c r="O1532" s="35" t="s">
        <v>12</v>
      </c>
      <c r="P1532" s="499" t="s">
        <v>12</v>
      </c>
    </row>
    <row r="1533" spans="2:17" x14ac:dyDescent="0.3">
      <c r="B1533" s="31" t="s">
        <v>331</v>
      </c>
      <c r="C1533" s="34" t="s">
        <v>12</v>
      </c>
      <c r="D1533" s="35" t="s">
        <v>12</v>
      </c>
      <c r="E1533" s="35" t="s">
        <v>12</v>
      </c>
      <c r="F1533" s="35" t="s">
        <v>12</v>
      </c>
      <c r="G1533" s="35" t="s">
        <v>12</v>
      </c>
      <c r="H1533" s="35" t="s">
        <v>12</v>
      </c>
      <c r="I1533" s="35" t="s">
        <v>12</v>
      </c>
      <c r="J1533" s="34" t="s">
        <v>12</v>
      </c>
      <c r="K1533" s="35" t="s">
        <v>12</v>
      </c>
      <c r="L1533" s="35" t="s">
        <v>12</v>
      </c>
      <c r="M1533" s="35" t="s">
        <v>12</v>
      </c>
      <c r="N1533" s="35" t="s">
        <v>12</v>
      </c>
      <c r="O1533" s="35" t="s">
        <v>12</v>
      </c>
      <c r="P1533" s="499" t="s">
        <v>12</v>
      </c>
    </row>
    <row r="1534" spans="2:17" x14ac:dyDescent="0.3">
      <c r="B1534" s="31" t="s">
        <v>332</v>
      </c>
      <c r="C1534" s="34" t="s">
        <v>10</v>
      </c>
      <c r="D1534" s="35" t="s">
        <v>10</v>
      </c>
      <c r="E1534" s="35" t="s">
        <v>10</v>
      </c>
      <c r="F1534" s="35" t="s">
        <v>10</v>
      </c>
      <c r="G1534" s="35" t="s">
        <v>10</v>
      </c>
      <c r="H1534" s="35" t="s">
        <v>10</v>
      </c>
      <c r="I1534" s="35" t="s">
        <v>10</v>
      </c>
      <c r="J1534" s="34" t="s">
        <v>10</v>
      </c>
      <c r="K1534" s="35" t="s">
        <v>10</v>
      </c>
      <c r="L1534" s="35" t="s">
        <v>10</v>
      </c>
      <c r="M1534" s="35" t="s">
        <v>10</v>
      </c>
      <c r="N1534" s="35" t="s">
        <v>10</v>
      </c>
      <c r="O1534" s="35" t="s">
        <v>10</v>
      </c>
      <c r="P1534" s="499" t="s">
        <v>10</v>
      </c>
    </row>
    <row r="1535" spans="2:17" x14ac:dyDescent="0.3">
      <c r="B1535" s="31" t="s">
        <v>477</v>
      </c>
      <c r="C1535" s="34" t="s">
        <v>10</v>
      </c>
      <c r="D1535" s="35">
        <f>[1]CW!D153/1000</f>
        <v>5.91</v>
      </c>
      <c r="E1535" s="35">
        <f>[1]CW!E153/1000</f>
        <v>6.0830000000000002</v>
      </c>
      <c r="F1535" s="35">
        <f>[1]CW!F153/1000</f>
        <v>5.7279999999999998</v>
      </c>
      <c r="G1535" s="35">
        <f>[1]CW!G153/1000</f>
        <v>6.9539999999999997</v>
      </c>
      <c r="H1535" s="35">
        <f>[1]CW!H153/1000</f>
        <v>5.8959999999999999</v>
      </c>
      <c r="I1535" s="35">
        <f>[1]CW!I153/1000</f>
        <v>6.26</v>
      </c>
      <c r="J1535" s="34" t="s">
        <v>10</v>
      </c>
      <c r="K1535" s="35" t="s">
        <v>10</v>
      </c>
      <c r="L1535" s="35" t="s">
        <v>10</v>
      </c>
      <c r="M1535" s="35" t="s">
        <v>10</v>
      </c>
      <c r="N1535" s="35" t="s">
        <v>10</v>
      </c>
      <c r="O1535" s="35" t="s">
        <v>10</v>
      </c>
      <c r="P1535" s="499" t="s">
        <v>10</v>
      </c>
    </row>
    <row r="1536" spans="2:17" s="301" customFormat="1" x14ac:dyDescent="0.3">
      <c r="B1536" s="31" t="s">
        <v>727</v>
      </c>
      <c r="C1536" s="34">
        <v>0</v>
      </c>
      <c r="D1536" s="35">
        <v>0</v>
      </c>
      <c r="E1536" s="35">
        <v>0</v>
      </c>
      <c r="F1536" s="35">
        <v>0</v>
      </c>
      <c r="G1536" s="35">
        <v>0</v>
      </c>
      <c r="H1536" s="35">
        <v>0</v>
      </c>
      <c r="I1536" s="35">
        <v>0</v>
      </c>
      <c r="J1536" s="34">
        <v>0</v>
      </c>
      <c r="K1536" s="35">
        <v>0</v>
      </c>
      <c r="L1536" s="35">
        <v>0</v>
      </c>
      <c r="M1536" s="35">
        <v>0</v>
      </c>
      <c r="N1536" s="35">
        <v>0</v>
      </c>
      <c r="O1536" s="35">
        <v>0</v>
      </c>
      <c r="P1536" s="499">
        <v>0</v>
      </c>
    </row>
    <row r="1537" spans="2:16" x14ac:dyDescent="0.3">
      <c r="B1537" s="31" t="s">
        <v>333</v>
      </c>
      <c r="C1537" s="34" t="s">
        <v>12</v>
      </c>
      <c r="D1537" s="35" t="s">
        <v>12</v>
      </c>
      <c r="E1537" s="35" t="s">
        <v>12</v>
      </c>
      <c r="F1537" s="35" t="s">
        <v>12</v>
      </c>
      <c r="G1537" s="35" t="s">
        <v>12</v>
      </c>
      <c r="H1537" s="35" t="s">
        <v>12</v>
      </c>
      <c r="I1537" s="35" t="s">
        <v>12</v>
      </c>
      <c r="J1537" s="34" t="s">
        <v>12</v>
      </c>
      <c r="K1537" s="35" t="s">
        <v>12</v>
      </c>
      <c r="L1537" s="35" t="s">
        <v>12</v>
      </c>
      <c r="M1537" s="35" t="s">
        <v>12</v>
      </c>
      <c r="N1537" s="35" t="s">
        <v>12</v>
      </c>
      <c r="O1537" s="35" t="s">
        <v>12</v>
      </c>
      <c r="P1537" s="499" t="s">
        <v>12</v>
      </c>
    </row>
    <row r="1538" spans="2:16" x14ac:dyDescent="0.3">
      <c r="B1538" s="31" t="s">
        <v>334</v>
      </c>
      <c r="C1538" s="34" t="s">
        <v>10</v>
      </c>
      <c r="D1538" s="35" t="s">
        <v>10</v>
      </c>
      <c r="E1538" s="35" t="s">
        <v>195</v>
      </c>
      <c r="F1538" s="35" t="s">
        <v>10</v>
      </c>
      <c r="G1538" s="35" t="s">
        <v>10</v>
      </c>
      <c r="H1538" s="35" t="s">
        <v>10</v>
      </c>
      <c r="I1538" s="35" t="s">
        <v>10</v>
      </c>
      <c r="J1538" s="34" t="s">
        <v>10</v>
      </c>
      <c r="K1538" s="35" t="s">
        <v>10</v>
      </c>
      <c r="L1538" s="35" t="s">
        <v>195</v>
      </c>
      <c r="M1538" s="35" t="s">
        <v>10</v>
      </c>
      <c r="N1538" s="35" t="s">
        <v>10</v>
      </c>
      <c r="O1538" s="35" t="s">
        <v>10</v>
      </c>
      <c r="P1538" s="499" t="s">
        <v>10</v>
      </c>
    </row>
    <row r="1539" spans="2:16" x14ac:dyDescent="0.3">
      <c r="B1539" s="31" t="s">
        <v>335</v>
      </c>
      <c r="C1539" s="34" t="s">
        <v>10</v>
      </c>
      <c r="D1539" s="35" t="s">
        <v>10</v>
      </c>
      <c r="E1539" s="35" t="s">
        <v>10</v>
      </c>
      <c r="F1539" s="35" t="s">
        <v>10</v>
      </c>
      <c r="G1539" s="35" t="s">
        <v>10</v>
      </c>
      <c r="H1539" s="35" t="s">
        <v>10</v>
      </c>
      <c r="I1539" s="35" t="s">
        <v>10</v>
      </c>
      <c r="J1539" s="34" t="s">
        <v>10</v>
      </c>
      <c r="K1539" s="35" t="s">
        <v>10</v>
      </c>
      <c r="L1539" s="35" t="s">
        <v>10</v>
      </c>
      <c r="M1539" s="35" t="s">
        <v>10</v>
      </c>
      <c r="N1539" s="35" t="s">
        <v>10</v>
      </c>
      <c r="O1539" s="35" t="s">
        <v>10</v>
      </c>
      <c r="P1539" s="499" t="s">
        <v>10</v>
      </c>
    </row>
    <row r="1540" spans="2:16" x14ac:dyDescent="0.3">
      <c r="B1540" s="31" t="s">
        <v>336</v>
      </c>
      <c r="C1540" s="34" t="s">
        <v>10</v>
      </c>
      <c r="D1540" s="35" t="s">
        <v>10</v>
      </c>
      <c r="E1540" s="35" t="s">
        <v>10</v>
      </c>
      <c r="F1540" s="35" t="s">
        <v>10</v>
      </c>
      <c r="G1540" s="35" t="s">
        <v>10</v>
      </c>
      <c r="H1540" s="35" t="s">
        <v>10</v>
      </c>
      <c r="I1540" s="35" t="s">
        <v>10</v>
      </c>
      <c r="J1540" s="34" t="s">
        <v>10</v>
      </c>
      <c r="K1540" s="35" t="s">
        <v>10</v>
      </c>
      <c r="L1540" s="35" t="s">
        <v>10</v>
      </c>
      <c r="M1540" s="35" t="s">
        <v>10</v>
      </c>
      <c r="N1540" s="35" t="s">
        <v>10</v>
      </c>
      <c r="O1540" s="35" t="s">
        <v>10</v>
      </c>
      <c r="P1540" s="499" t="s">
        <v>10</v>
      </c>
    </row>
    <row r="1541" spans="2:16" x14ac:dyDescent="0.3">
      <c r="B1541" s="31" t="s">
        <v>337</v>
      </c>
      <c r="C1541" s="34" t="s">
        <v>12</v>
      </c>
      <c r="D1541" s="35" t="s">
        <v>12</v>
      </c>
      <c r="E1541" s="35" t="s">
        <v>12</v>
      </c>
      <c r="F1541" s="35" t="s">
        <v>12</v>
      </c>
      <c r="G1541" s="35" t="s">
        <v>12</v>
      </c>
      <c r="H1541" s="35" t="s">
        <v>12</v>
      </c>
      <c r="I1541" s="35" t="s">
        <v>12</v>
      </c>
      <c r="J1541" s="34" t="s">
        <v>12</v>
      </c>
      <c r="K1541" s="35" t="s">
        <v>12</v>
      </c>
      <c r="L1541" s="35" t="s">
        <v>12</v>
      </c>
      <c r="M1541" s="35" t="s">
        <v>12</v>
      </c>
      <c r="N1541" s="35" t="s">
        <v>12</v>
      </c>
      <c r="O1541" s="35" t="s">
        <v>12</v>
      </c>
      <c r="P1541" s="499" t="s">
        <v>12</v>
      </c>
    </row>
    <row r="1542" spans="2:16" x14ac:dyDescent="0.3">
      <c r="B1542" s="31" t="s">
        <v>338</v>
      </c>
      <c r="C1542" s="34" t="s">
        <v>12</v>
      </c>
      <c r="D1542" s="35" t="s">
        <v>12</v>
      </c>
      <c r="E1542" s="35" t="s">
        <v>12</v>
      </c>
      <c r="F1542" s="35" t="s">
        <v>12</v>
      </c>
      <c r="G1542" s="35" t="s">
        <v>12</v>
      </c>
      <c r="H1542" s="35" t="s">
        <v>12</v>
      </c>
      <c r="I1542" s="35" t="s">
        <v>12</v>
      </c>
      <c r="J1542" s="34" t="s">
        <v>12</v>
      </c>
      <c r="K1542" s="35" t="s">
        <v>12</v>
      </c>
      <c r="L1542" s="35" t="s">
        <v>12</v>
      </c>
      <c r="M1542" s="35" t="s">
        <v>12</v>
      </c>
      <c r="N1542" s="35" t="s">
        <v>12</v>
      </c>
      <c r="O1542" s="35" t="s">
        <v>12</v>
      </c>
      <c r="P1542" s="499" t="s">
        <v>12</v>
      </c>
    </row>
    <row r="1543" spans="2:16" x14ac:dyDescent="0.3">
      <c r="B1543" s="31" t="s">
        <v>339</v>
      </c>
      <c r="C1543" s="34" t="s">
        <v>10</v>
      </c>
      <c r="D1543" s="35" t="s">
        <v>10</v>
      </c>
      <c r="E1543" s="35" t="s">
        <v>10</v>
      </c>
      <c r="F1543" s="35" t="s">
        <v>10</v>
      </c>
      <c r="G1543" s="35" t="s">
        <v>10</v>
      </c>
      <c r="H1543" s="35" t="s">
        <v>10</v>
      </c>
      <c r="I1543" s="35" t="s">
        <v>10</v>
      </c>
      <c r="J1543" s="34" t="s">
        <v>10</v>
      </c>
      <c r="K1543" s="35" t="s">
        <v>10</v>
      </c>
      <c r="L1543" s="35" t="s">
        <v>10</v>
      </c>
      <c r="M1543" s="35" t="s">
        <v>10</v>
      </c>
      <c r="N1543" s="35" t="s">
        <v>10</v>
      </c>
      <c r="O1543" s="35" t="s">
        <v>10</v>
      </c>
      <c r="P1543" s="499" t="s">
        <v>10</v>
      </c>
    </row>
    <row r="1544" spans="2:16" x14ac:dyDescent="0.3">
      <c r="B1544" s="33" t="s">
        <v>340</v>
      </c>
      <c r="C1544" s="36" t="s">
        <v>12</v>
      </c>
      <c r="D1544" s="37" t="s">
        <v>12</v>
      </c>
      <c r="E1544" s="37" t="s">
        <v>12</v>
      </c>
      <c r="F1544" s="37" t="s">
        <v>12</v>
      </c>
      <c r="G1544" s="37" t="s">
        <v>12</v>
      </c>
      <c r="H1544" s="37" t="s">
        <v>12</v>
      </c>
      <c r="I1544" s="37" t="s">
        <v>12</v>
      </c>
      <c r="J1544" s="36" t="s">
        <v>12</v>
      </c>
      <c r="K1544" s="37" t="s">
        <v>12</v>
      </c>
      <c r="L1544" s="37" t="s">
        <v>12</v>
      </c>
      <c r="M1544" s="37" t="s">
        <v>12</v>
      </c>
      <c r="N1544" s="37" t="s">
        <v>12</v>
      </c>
      <c r="O1544" s="37" t="s">
        <v>12</v>
      </c>
      <c r="P1544" s="500" t="s">
        <v>12</v>
      </c>
    </row>
    <row r="1545" spans="2:16" x14ac:dyDescent="0.3">
      <c r="B1545" s="3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</row>
    <row r="1546" spans="2:16" x14ac:dyDescent="0.3">
      <c r="B1546" s="722" t="s">
        <v>409</v>
      </c>
      <c r="C1546" s="722"/>
      <c r="D1546" s="722"/>
      <c r="E1546" s="722"/>
      <c r="F1546" s="722"/>
      <c r="G1546" s="722"/>
      <c r="H1546" s="722"/>
      <c r="I1546" s="722"/>
      <c r="J1546" s="722"/>
      <c r="K1546" s="722"/>
      <c r="L1546" s="722"/>
      <c r="M1546" s="722"/>
      <c r="N1546" s="722"/>
      <c r="O1546" s="722"/>
      <c r="P1546" s="722"/>
    </row>
    <row r="1547" spans="2:16" x14ac:dyDescent="0.3">
      <c r="B1547" s="709" t="s">
        <v>410</v>
      </c>
      <c r="C1547" s="709"/>
      <c r="D1547" s="709"/>
      <c r="E1547" s="709"/>
      <c r="F1547" s="709"/>
      <c r="G1547" s="709"/>
      <c r="H1547" s="709"/>
      <c r="I1547" s="709"/>
      <c r="J1547" s="709"/>
      <c r="K1547" s="709"/>
      <c r="L1547" s="709"/>
      <c r="M1547" s="709"/>
      <c r="N1547" s="709"/>
      <c r="O1547" s="709"/>
      <c r="P1547" s="709"/>
    </row>
    <row r="1548" spans="2:16" x14ac:dyDescent="0.3">
      <c r="B1548" s="4" t="s">
        <v>358</v>
      </c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</row>
    <row r="1549" spans="2:16" x14ac:dyDescent="0.3">
      <c r="B1549" s="19"/>
      <c r="C1549" s="740"/>
      <c r="D1549" s="740"/>
      <c r="E1549" s="740"/>
      <c r="F1549" s="740"/>
      <c r="G1549" s="740"/>
      <c r="H1549" s="740"/>
      <c r="I1549" s="740"/>
      <c r="J1549" s="740"/>
      <c r="K1549" s="740"/>
      <c r="L1549" s="740"/>
      <c r="M1549" s="740"/>
      <c r="N1549" s="740"/>
      <c r="O1549" s="740"/>
      <c r="P1549" s="740"/>
    </row>
    <row r="1550" spans="2:16" x14ac:dyDescent="0.3">
      <c r="B1550" s="7"/>
      <c r="C1550" s="715" t="s">
        <v>406</v>
      </c>
      <c r="D1550" s="716"/>
      <c r="E1550" s="716"/>
      <c r="F1550" s="716"/>
      <c r="G1550" s="716"/>
      <c r="H1550" s="716"/>
      <c r="I1550" s="716"/>
      <c r="J1550" s="715" t="s">
        <v>20</v>
      </c>
      <c r="K1550" s="716"/>
      <c r="L1550" s="716"/>
      <c r="M1550" s="716"/>
      <c r="N1550" s="716"/>
      <c r="O1550" s="716"/>
      <c r="P1550" s="716"/>
    </row>
    <row r="1551" spans="2:16" x14ac:dyDescent="0.3">
      <c r="B1551" s="3"/>
      <c r="C1551" s="431">
        <v>2014</v>
      </c>
      <c r="D1551" s="416">
        <v>2015</v>
      </c>
      <c r="E1551" s="416">
        <v>2016</v>
      </c>
      <c r="F1551" s="416">
        <v>2017</v>
      </c>
      <c r="G1551" s="416">
        <v>2018</v>
      </c>
      <c r="H1551" s="416">
        <v>2019</v>
      </c>
      <c r="I1551" s="416">
        <v>2020</v>
      </c>
      <c r="J1551" s="384">
        <v>2014</v>
      </c>
      <c r="K1551" s="385">
        <v>2015</v>
      </c>
      <c r="L1551" s="385">
        <v>2016</v>
      </c>
      <c r="M1551" s="385">
        <v>2017</v>
      </c>
      <c r="N1551" s="385">
        <v>2018</v>
      </c>
      <c r="O1551" s="385">
        <v>2019</v>
      </c>
      <c r="P1551" s="385">
        <v>2020</v>
      </c>
    </row>
    <row r="1552" spans="2:16" x14ac:dyDescent="0.3">
      <c r="B1552" s="32" t="s">
        <v>327</v>
      </c>
      <c r="C1552" s="42">
        <v>4.1459240821406302</v>
      </c>
      <c r="D1552" s="43">
        <f t="shared" ref="D1552:E1552" si="734">IF(ISNUMBER((D1506/C1506-1)*100),(D1506/C1506-1)*100,"nav")</f>
        <v>4.2422884457390397</v>
      </c>
      <c r="E1552" s="43">
        <f t="shared" si="734"/>
        <v>6.7707960163358782</v>
      </c>
      <c r="F1552" s="43">
        <f>IF(ISNUMBER((F1506/E1506-1)*100),(F1506/E1506-1)*100,"nav")</f>
        <v>5.8448530398604204</v>
      </c>
      <c r="G1552" s="43">
        <f t="shared" ref="G1552:I1552" si="735">IF(ISNUMBER((G1506/F1506-1)*100),(G1506/F1506-1)*100,"nav")</f>
        <v>3.8800481836049006</v>
      </c>
      <c r="H1552" s="43">
        <f t="shared" si="735"/>
        <v>3.3811412877631897</v>
      </c>
      <c r="I1552" s="43">
        <f t="shared" si="735"/>
        <v>-1.0980577365842126</v>
      </c>
      <c r="J1552" s="42">
        <v>6.3326920118917576</v>
      </c>
      <c r="K1552" s="43">
        <f>IF(ISNUMBER((K1506/J1506-1)*100),(K1506/J1506-1)*100,"nav")</f>
        <v>2.7489322750544831</v>
      </c>
      <c r="L1552" s="43">
        <f t="shared" ref="L1552:P1552" si="736">IF(ISNUMBER((L1506/K1506-1)*100),(L1506/K1506-1)*100,"nav")</f>
        <v>12.441983645792698</v>
      </c>
      <c r="M1552" s="43">
        <f t="shared" si="736"/>
        <v>27.22089032660633</v>
      </c>
      <c r="N1552" s="43">
        <f t="shared" si="736"/>
        <v>29.683774059792523</v>
      </c>
      <c r="O1552" s="43">
        <f t="shared" si="736"/>
        <v>-34.722123730861064</v>
      </c>
      <c r="P1552" s="498">
        <f t="shared" si="736"/>
        <v>65.168220255803817</v>
      </c>
    </row>
    <row r="1553" spans="2:16" s="301" customFormat="1" x14ac:dyDescent="0.3">
      <c r="B1553" s="31" t="s">
        <v>640</v>
      </c>
      <c r="C1553" s="34" t="s">
        <v>10</v>
      </c>
      <c r="D1553" s="35">
        <f t="shared" ref="D1553:I1553" si="737">IF(ISNUMBER((D1507/C1507-1)*100),(D1507/C1507-1)*100,"nav")</f>
        <v>3.2934131736526817</v>
      </c>
      <c r="E1553" s="35">
        <f t="shared" si="737"/>
        <v>16.521739130434799</v>
      </c>
      <c r="F1553" s="35">
        <f t="shared" si="737"/>
        <v>-9.9502487562189152</v>
      </c>
      <c r="G1553" s="35">
        <f t="shared" si="737"/>
        <v>5.5248618784530468</v>
      </c>
      <c r="H1553" s="35">
        <f t="shared" si="737"/>
        <v>0.78534031413612926</v>
      </c>
      <c r="I1553" s="35">
        <f t="shared" si="737"/>
        <v>-1.0389610389610393</v>
      </c>
      <c r="J1553" s="34" t="s">
        <v>10</v>
      </c>
      <c r="K1553" s="35">
        <f t="shared" ref="K1553:P1553" si="738">IF(ISNUMBER((K1507/J1507-1)*100),(K1507/J1507-1)*100,"nav")</f>
        <v>80.378973105134463</v>
      </c>
      <c r="L1553" s="35">
        <f t="shared" si="738"/>
        <v>3.3096125607138926</v>
      </c>
      <c r="M1553" s="35">
        <f t="shared" si="738"/>
        <v>23.616881696916671</v>
      </c>
      <c r="N1553" s="35">
        <f t="shared" si="738"/>
        <v>-6.102954183619314</v>
      </c>
      <c r="O1553" s="35">
        <f t="shared" si="738"/>
        <v>40.278824415975876</v>
      </c>
      <c r="P1553" s="499">
        <f t="shared" si="738"/>
        <v>5.3988718775181299</v>
      </c>
    </row>
    <row r="1554" spans="2:16" x14ac:dyDescent="0.3">
      <c r="B1554" s="31" t="s">
        <v>328</v>
      </c>
      <c r="C1554" s="34">
        <v>13.948919449901759</v>
      </c>
      <c r="D1554" s="35">
        <f t="shared" ref="D1554:I1554" si="739">IF(ISNUMBER((D1508/C1508-1)*100),(D1508/C1508-1)*100,"nav")</f>
        <v>1.0344827586206806</v>
      </c>
      <c r="E1554" s="35">
        <f t="shared" si="739"/>
        <v>6.6552901023890776</v>
      </c>
      <c r="F1554" s="35">
        <f t="shared" si="739"/>
        <v>19.36</v>
      </c>
      <c r="G1554" s="35">
        <f t="shared" si="739"/>
        <v>7.2721179624664956</v>
      </c>
      <c r="H1554" s="35">
        <f t="shared" si="739"/>
        <v>5.7482036863480079</v>
      </c>
      <c r="I1554" s="35">
        <f t="shared" si="739"/>
        <v>1.5066469719350106</v>
      </c>
      <c r="J1554" s="34">
        <v>60.435571687840294</v>
      </c>
      <c r="K1554" s="35">
        <f t="shared" ref="K1554:P1554" si="740">IF(ISNUMBER((K1508/J1508-1)*100),(K1508/J1508-1)*100,"nav")</f>
        <v>11.538461538461542</v>
      </c>
      <c r="L1554" s="35">
        <f t="shared" si="740"/>
        <v>-12.299465240641705</v>
      </c>
      <c r="M1554" s="35">
        <f t="shared" si="740"/>
        <v>16.442388561816657</v>
      </c>
      <c r="N1554" s="35">
        <f t="shared" si="740"/>
        <v>57.484651498736007</v>
      </c>
      <c r="O1554" s="35">
        <f t="shared" si="740"/>
        <v>62.816029352748927</v>
      </c>
      <c r="P1554" s="499">
        <f t="shared" si="740"/>
        <v>25.658450704225345</v>
      </c>
    </row>
    <row r="1555" spans="2:16" x14ac:dyDescent="0.3">
      <c r="B1555" s="31" t="s">
        <v>329</v>
      </c>
      <c r="C1555" s="34">
        <v>1.0452618085001408</v>
      </c>
      <c r="D1555" s="35">
        <f t="shared" ref="D1555:I1555" si="741">IF(ISNUMBER((D1509/C1509-1)*100),(D1509/C1509-1)*100,"nav")</f>
        <v>-1.1211953634126082</v>
      </c>
      <c r="E1555" s="35">
        <f t="shared" si="741"/>
        <v>-1.2216385748280989</v>
      </c>
      <c r="F1555" s="35">
        <f t="shared" si="741"/>
        <v>-2.5367749097973902</v>
      </c>
      <c r="G1555" s="35">
        <f t="shared" si="741"/>
        <v>-5.6954094999506211E-3</v>
      </c>
      <c r="H1555" s="35">
        <f t="shared" si="741"/>
        <v>-2.4411915475308965</v>
      </c>
      <c r="I1555" s="35">
        <f t="shared" si="741"/>
        <v>-4.9917096751593721</v>
      </c>
      <c r="J1555" s="34">
        <v>13.206751755381005</v>
      </c>
      <c r="K1555" s="35">
        <f t="shared" ref="K1555:P1555" si="742">IF(ISNUMBER((K1509/J1509-1)*100),(K1509/J1509-1)*100,"nav")</f>
        <v>3.7938109678213428</v>
      </c>
      <c r="L1555" s="35">
        <f t="shared" si="742"/>
        <v>-6.0070361689635421</v>
      </c>
      <c r="M1555" s="35">
        <f t="shared" si="742"/>
        <v>-2.7643392557179292</v>
      </c>
      <c r="N1555" s="35">
        <f t="shared" si="742"/>
        <v>77.529763117238005</v>
      </c>
      <c r="O1555" s="35">
        <f t="shared" si="742"/>
        <v>31.841490162684693</v>
      </c>
      <c r="P1555" s="499">
        <f t="shared" si="742"/>
        <v>19.927394516216033</v>
      </c>
    </row>
    <row r="1556" spans="2:16" x14ac:dyDescent="0.3">
      <c r="B1556" s="31" t="s">
        <v>330</v>
      </c>
      <c r="C1556" s="34">
        <v>-10.083559168925021</v>
      </c>
      <c r="D1556" s="35">
        <f t="shared" ref="D1556:I1556" si="743">IF(ISNUMBER((D1510/C1510-1)*100),(D1510/C1510-1)*100,"nav")</f>
        <v>0.16325505462764234</v>
      </c>
      <c r="E1556" s="35">
        <f t="shared" si="743"/>
        <v>-3.1469408224674034</v>
      </c>
      <c r="F1556" s="35">
        <f t="shared" si="743"/>
        <v>-1.3333333333333308</v>
      </c>
      <c r="G1556" s="35">
        <f t="shared" si="743"/>
        <v>-2.0204670690107562</v>
      </c>
      <c r="H1556" s="35">
        <f t="shared" si="743"/>
        <v>1.3658275307980805</v>
      </c>
      <c r="I1556" s="35">
        <f t="shared" si="743"/>
        <v>0.88507265521795553</v>
      </c>
      <c r="J1556" s="34" t="s">
        <v>10</v>
      </c>
      <c r="K1556" s="35" t="str">
        <f t="shared" ref="K1556:P1556" si="744">IF(ISNUMBER((K1510/J1510-1)*100),(K1510/J1510-1)*100,"nav")</f>
        <v>nav</v>
      </c>
      <c r="L1556" s="35" t="str">
        <f t="shared" si="744"/>
        <v>nav</v>
      </c>
      <c r="M1556" s="35" t="str">
        <f t="shared" si="744"/>
        <v>nav</v>
      </c>
      <c r="N1556" s="35" t="str">
        <f t="shared" si="744"/>
        <v>nav</v>
      </c>
      <c r="O1556" s="35" t="str">
        <f t="shared" si="744"/>
        <v>nav</v>
      </c>
      <c r="P1556" s="499" t="str">
        <f t="shared" si="744"/>
        <v>nav</v>
      </c>
    </row>
    <row r="1557" spans="2:16" x14ac:dyDescent="0.3">
      <c r="B1557" s="31" t="s">
        <v>331</v>
      </c>
      <c r="C1557" s="34">
        <v>5.4463045544264874</v>
      </c>
      <c r="D1557" s="35">
        <f t="shared" ref="D1557:I1557" si="745">IF(ISNUMBER((D1511/C1511-1)*100),(D1511/C1511-1)*100,"nav")</f>
        <v>2.7246256239600752</v>
      </c>
      <c r="E1557" s="35">
        <f t="shared" si="745"/>
        <v>2.7670918539515421</v>
      </c>
      <c r="F1557" s="35">
        <f t="shared" si="745"/>
        <v>3.1654298285939353</v>
      </c>
      <c r="G1557" s="35">
        <f t="shared" si="745"/>
        <v>2.9537207969953405</v>
      </c>
      <c r="H1557" s="35">
        <f t="shared" si="745"/>
        <v>2.2011995300809994</v>
      </c>
      <c r="I1557" s="35">
        <f t="shared" si="745"/>
        <v>-1.427793574928915</v>
      </c>
      <c r="J1557" s="34">
        <v>10.049506110439808</v>
      </c>
      <c r="K1557" s="35">
        <f t="shared" ref="K1557:P1557" si="746">IF(ISNUMBER((K1511/J1511-1)*100),(K1511/J1511-1)*100,"nav")</f>
        <v>-3.5191347247653382</v>
      </c>
      <c r="L1557" s="35">
        <f t="shared" si="746"/>
        <v>14.865512414723646</v>
      </c>
      <c r="M1557" s="35">
        <f t="shared" si="746"/>
        <v>10.746024514351271</v>
      </c>
      <c r="N1557" s="35">
        <f t="shared" si="746"/>
        <v>8.0106663494518227</v>
      </c>
      <c r="O1557" s="35">
        <f t="shared" si="746"/>
        <v>33.113831808294862</v>
      </c>
      <c r="P1557" s="499">
        <f t="shared" si="746"/>
        <v>17.937699730073533</v>
      </c>
    </row>
    <row r="1558" spans="2:16" x14ac:dyDescent="0.3">
      <c r="B1558" s="31" t="s">
        <v>332</v>
      </c>
      <c r="C1558" s="34">
        <v>0.21358393848782115</v>
      </c>
      <c r="D1558" s="35">
        <f t="shared" ref="D1558:I1558" si="747">IF(ISNUMBER((D1512/C1512-1)*100),(D1512/C1512-1)*100,"nav")</f>
        <v>4.6035805626598592</v>
      </c>
      <c r="E1558" s="35">
        <f t="shared" si="747"/>
        <v>7.8647106764466068</v>
      </c>
      <c r="F1558" s="35">
        <f t="shared" si="747"/>
        <v>-2.0778239516433539</v>
      </c>
      <c r="G1558" s="35">
        <f t="shared" si="747"/>
        <v>3.4722222222222099</v>
      </c>
      <c r="H1558" s="35">
        <f t="shared" si="747"/>
        <v>4.7352721849366119</v>
      </c>
      <c r="I1558" s="35">
        <f t="shared" si="747"/>
        <v>-4.0583837664649458</v>
      </c>
      <c r="J1558" s="34">
        <v>15.825278110271501</v>
      </c>
      <c r="K1558" s="35">
        <f t="shared" ref="K1558:P1558" si="748">IF(ISNUMBER((K1512/J1512-1)*100),(K1512/J1512-1)*100,"nav")</f>
        <v>-0.85122206821947044</v>
      </c>
      <c r="L1558" s="35">
        <f t="shared" si="748"/>
        <v>16.198191563356666</v>
      </c>
      <c r="M1558" s="35">
        <f t="shared" si="748"/>
        <v>3.6384976525821511</v>
      </c>
      <c r="N1558" s="35">
        <f t="shared" si="748"/>
        <v>-0.45300113250281715</v>
      </c>
      <c r="O1558" s="35">
        <f t="shared" si="748"/>
        <v>0</v>
      </c>
      <c r="P1558" s="499">
        <f t="shared" si="748"/>
        <v>9.0506257110352539</v>
      </c>
    </row>
    <row r="1559" spans="2:16" x14ac:dyDescent="0.3">
      <c r="B1559" s="31" t="s">
        <v>477</v>
      </c>
      <c r="C1559" s="34" t="s">
        <v>10</v>
      </c>
      <c r="D1559" s="35" t="str">
        <f t="shared" ref="D1559:I1559" si="749">IF(ISNUMBER((D1513/C1513-1)*100),(D1513/C1513-1)*100,"nav")</f>
        <v>nav</v>
      </c>
      <c r="E1559" s="35">
        <f t="shared" si="749"/>
        <v>0.5494505494505475</v>
      </c>
      <c r="F1559" s="35">
        <f t="shared" si="749"/>
        <v>-3.2786885245901676</v>
      </c>
      <c r="G1559" s="35">
        <f t="shared" si="749"/>
        <v>0.56497175141243527</v>
      </c>
      <c r="H1559" s="35">
        <f t="shared" si="749"/>
        <v>-5.6179775280898792</v>
      </c>
      <c r="I1559" s="35">
        <f t="shared" si="749"/>
        <v>0</v>
      </c>
      <c r="J1559" s="34" t="s">
        <v>10</v>
      </c>
      <c r="K1559" s="35" t="str">
        <f t="shared" ref="K1559:P1559" si="750">IF(ISNUMBER((K1513/J1513-1)*100),(K1513/J1513-1)*100,"nav")</f>
        <v>nav</v>
      </c>
      <c r="L1559" s="35">
        <f t="shared" si="750"/>
        <v>11.809274983670793</v>
      </c>
      <c r="M1559" s="35">
        <f t="shared" si="750"/>
        <v>-2.0446313821708029</v>
      </c>
      <c r="N1559" s="35">
        <f t="shared" si="750"/>
        <v>19.024332061068684</v>
      </c>
      <c r="O1559" s="35">
        <f t="shared" si="750"/>
        <v>12.105421384908311</v>
      </c>
      <c r="P1559" s="499">
        <f t="shared" si="750"/>
        <v>14.212925717350489</v>
      </c>
    </row>
    <row r="1560" spans="2:16" s="301" customFormat="1" x14ac:dyDescent="0.3">
      <c r="B1560" s="31" t="s">
        <v>727</v>
      </c>
      <c r="C1560" s="34" t="s">
        <v>10</v>
      </c>
      <c r="D1560" s="35">
        <f t="shared" ref="D1560:I1560" si="751">IF(ISNUMBER((D1514/C1514-1)*100),(D1514/C1514-1)*100,"nav")</f>
        <v>7.556536127964697</v>
      </c>
      <c r="E1560" s="35">
        <f t="shared" si="751"/>
        <v>2.5384615384615339</v>
      </c>
      <c r="F1560" s="35">
        <f t="shared" si="751"/>
        <v>-0.20005001250312793</v>
      </c>
      <c r="G1560" s="35">
        <f t="shared" si="751"/>
        <v>8.6193936356802716</v>
      </c>
      <c r="H1560" s="35">
        <f t="shared" si="751"/>
        <v>5.5824682814302085</v>
      </c>
      <c r="I1560" s="35">
        <f t="shared" si="751"/>
        <v>2.1848372296263907</v>
      </c>
      <c r="J1560" s="34" t="s">
        <v>10</v>
      </c>
      <c r="K1560" s="35" t="str">
        <f t="shared" ref="K1560:P1560" si="752">IF(ISNUMBER((K1514/J1514-1)*100),(K1514/J1514-1)*100,"nav")</f>
        <v>nav</v>
      </c>
      <c r="L1560" s="35">
        <f t="shared" si="752"/>
        <v>2.4991261796574848</v>
      </c>
      <c r="M1560" s="35">
        <f t="shared" si="752"/>
        <v>5.5059348153977172</v>
      </c>
      <c r="N1560" s="35">
        <f t="shared" si="752"/>
        <v>7.0037169175689584</v>
      </c>
      <c r="O1560" s="35">
        <f t="shared" si="752"/>
        <v>45.038744380031837</v>
      </c>
      <c r="P1560" s="499">
        <f t="shared" si="752"/>
        <v>20.395690656413954</v>
      </c>
    </row>
    <row r="1561" spans="2:16" x14ac:dyDescent="0.3">
      <c r="B1561" s="31" t="s">
        <v>333</v>
      </c>
      <c r="C1561" s="34">
        <v>1.4934660858743014</v>
      </c>
      <c r="D1561" s="35">
        <f t="shared" ref="D1561:I1561" si="753">IF(ISNUMBER((D1515/C1515-1)*100),(D1515/C1515-1)*100,"nav")</f>
        <v>0</v>
      </c>
      <c r="E1561" s="35">
        <f t="shared" si="753"/>
        <v>0</v>
      </c>
      <c r="F1561" s="35">
        <f t="shared" si="753"/>
        <v>0</v>
      </c>
      <c r="G1561" s="35">
        <f t="shared" si="753"/>
        <v>0</v>
      </c>
      <c r="H1561" s="35">
        <f t="shared" si="753"/>
        <v>0</v>
      </c>
      <c r="I1561" s="35">
        <f t="shared" si="753"/>
        <v>0</v>
      </c>
      <c r="J1561" s="34">
        <v>-0.26966550002867085</v>
      </c>
      <c r="K1561" s="35">
        <f t="shared" ref="K1561:P1561" si="754">IF(ISNUMBER((K1515/J1515-1)*100),(K1515/J1515-1)*100,"nav")</f>
        <v>31.141410654700262</v>
      </c>
      <c r="L1561" s="35">
        <f t="shared" si="754"/>
        <v>2.9129194998903207</v>
      </c>
      <c r="M1561" s="35">
        <f t="shared" si="754"/>
        <v>8.0267701095528388</v>
      </c>
      <c r="N1561" s="35">
        <f t="shared" si="754"/>
        <v>17.536106068976419</v>
      </c>
      <c r="O1561" s="35">
        <f t="shared" si="754"/>
        <v>25.008393204861346</v>
      </c>
      <c r="P1561" s="499">
        <f t="shared" si="754"/>
        <v>31.516046730226943</v>
      </c>
    </row>
    <row r="1562" spans="2:16" x14ac:dyDescent="0.3">
      <c r="B1562" s="31" t="s">
        <v>334</v>
      </c>
      <c r="C1562" s="34">
        <v>8.2336706531738848</v>
      </c>
      <c r="D1562" s="35">
        <f t="shared" ref="D1562:I1562" si="755">IF(ISNUMBER((D1516/C1516-1)*100),(D1516/C1516-1)*100,"nav")</f>
        <v>5.107132374523049</v>
      </c>
      <c r="E1562" s="35">
        <f t="shared" si="755"/>
        <v>6.7858140184306137</v>
      </c>
      <c r="F1562" s="35">
        <f t="shared" si="755"/>
        <v>3.5826359832636046</v>
      </c>
      <c r="G1562" s="35">
        <f t="shared" si="755"/>
        <v>-0.32819994950770148</v>
      </c>
      <c r="H1562" s="35">
        <f t="shared" si="755"/>
        <v>2.7355623100304038</v>
      </c>
      <c r="I1562" s="35">
        <f t="shared" si="755"/>
        <v>-2.4654832347148492E-2</v>
      </c>
      <c r="J1562" s="34" t="s">
        <v>10</v>
      </c>
      <c r="K1562" s="35" t="str">
        <f t="shared" ref="K1562:P1562" si="756">IF(ISNUMBER((K1516/J1516-1)*100),(K1516/J1516-1)*100,"nav")</f>
        <v>nav</v>
      </c>
      <c r="L1562" s="35" t="str">
        <f t="shared" si="756"/>
        <v>nav</v>
      </c>
      <c r="M1562" s="35" t="str">
        <f t="shared" si="756"/>
        <v>nav</v>
      </c>
      <c r="N1562" s="35" t="str">
        <f t="shared" si="756"/>
        <v>nav</v>
      </c>
      <c r="O1562" s="35" t="str">
        <f t="shared" si="756"/>
        <v>nav</v>
      </c>
      <c r="P1562" s="499" t="str">
        <f t="shared" si="756"/>
        <v>nav</v>
      </c>
    </row>
    <row r="1563" spans="2:16" x14ac:dyDescent="0.3">
      <c r="B1563" s="31" t="s">
        <v>335</v>
      </c>
      <c r="C1563" s="34">
        <v>1.9186492709132874</v>
      </c>
      <c r="D1563" s="35">
        <f t="shared" ref="D1563:I1563" si="757">IF(ISNUMBER((D1517/C1517-1)*100),(D1517/C1517-1)*100,"nav")</f>
        <v>5.7228915662650426</v>
      </c>
      <c r="E1563" s="35">
        <f t="shared" si="757"/>
        <v>5.3418803418803451</v>
      </c>
      <c r="F1563" s="35">
        <f t="shared" si="757"/>
        <v>2.2988505747126409</v>
      </c>
      <c r="G1563" s="35">
        <f t="shared" si="757"/>
        <v>5.0892267019167381</v>
      </c>
      <c r="H1563" s="35">
        <f t="shared" si="757"/>
        <v>7.1698113207547154</v>
      </c>
      <c r="I1563" s="35">
        <f t="shared" si="757"/>
        <v>0.35211267605634866</v>
      </c>
      <c r="J1563" s="34" t="s">
        <v>10</v>
      </c>
      <c r="K1563" s="35" t="str">
        <f t="shared" ref="K1563:P1563" si="758">IF(ISNUMBER((K1517/J1517-1)*100),(K1517/J1517-1)*100,"nav")</f>
        <v>nav</v>
      </c>
      <c r="L1563" s="35" t="str">
        <f t="shared" si="758"/>
        <v>nav</v>
      </c>
      <c r="M1563" s="35" t="str">
        <f t="shared" si="758"/>
        <v>nav</v>
      </c>
      <c r="N1563" s="35" t="str">
        <f t="shared" si="758"/>
        <v>nav</v>
      </c>
      <c r="O1563" s="35" t="str">
        <f t="shared" si="758"/>
        <v>nav</v>
      </c>
      <c r="P1563" s="499" t="str">
        <f t="shared" si="758"/>
        <v>nav</v>
      </c>
    </row>
    <row r="1564" spans="2:16" x14ac:dyDescent="0.3">
      <c r="B1564" s="31" t="s">
        <v>336</v>
      </c>
      <c r="C1564" s="34">
        <v>15.280898876404494</v>
      </c>
      <c r="D1564" s="35">
        <f t="shared" ref="D1564:I1564" si="759">IF(ISNUMBER((D1518/C1518-1)*100),(D1518/C1518-1)*100,"nav")</f>
        <v>2.5341130604288553</v>
      </c>
      <c r="E1564" s="35">
        <f t="shared" si="759"/>
        <v>4.7528517110266177</v>
      </c>
      <c r="F1564" s="35">
        <f t="shared" si="759"/>
        <v>25.226860254083473</v>
      </c>
      <c r="G1564" s="35">
        <f t="shared" si="759"/>
        <v>3.1884057971014457</v>
      </c>
      <c r="H1564" s="35">
        <f t="shared" si="759"/>
        <v>6.0393258426966412</v>
      </c>
      <c r="I1564" s="35">
        <f t="shared" si="759"/>
        <v>4.7682119205298079</v>
      </c>
      <c r="J1564" s="34">
        <v>12.580087460591885</v>
      </c>
      <c r="K1564" s="35">
        <f t="shared" ref="K1564:P1564" si="760">IF(ISNUMBER((K1518/J1518-1)*100),(K1518/J1518-1)*100,"nav")</f>
        <v>10.320686540198732</v>
      </c>
      <c r="L1564" s="35">
        <f t="shared" si="760"/>
        <v>9.5189355168884262</v>
      </c>
      <c r="M1564" s="35">
        <f t="shared" si="760"/>
        <v>8.9607476635513947</v>
      </c>
      <c r="N1564" s="35">
        <f t="shared" si="760"/>
        <v>16.986310769547465</v>
      </c>
      <c r="O1564" s="35">
        <f t="shared" si="760"/>
        <v>17.396914775060136</v>
      </c>
      <c r="P1564" s="499">
        <f t="shared" si="760"/>
        <v>12.420684486635025</v>
      </c>
    </row>
    <row r="1565" spans="2:16" x14ac:dyDescent="0.3">
      <c r="B1565" s="31" t="s">
        <v>337</v>
      </c>
      <c r="C1565" s="34">
        <v>4.2073948151296108</v>
      </c>
      <c r="D1565" s="35">
        <f t="shared" ref="D1565:I1565" si="761">IF(ISNUMBER((D1519/C1519-1)*100),(D1519/C1519-1)*100,"nav")</f>
        <v>9.2169657422512152</v>
      </c>
      <c r="E1565" s="35">
        <f t="shared" si="761"/>
        <v>6.5347274085138185</v>
      </c>
      <c r="F1565" s="35">
        <f t="shared" si="761"/>
        <v>4.1710480196284427</v>
      </c>
      <c r="G1565" s="35">
        <f t="shared" si="761"/>
        <v>3.734858681022879</v>
      </c>
      <c r="H1565" s="35">
        <f t="shared" si="761"/>
        <v>6.5844956211482231</v>
      </c>
      <c r="I1565" s="35">
        <f t="shared" si="761"/>
        <v>0.15216068167984709</v>
      </c>
      <c r="J1565" s="34">
        <v>24.820875129136532</v>
      </c>
      <c r="K1565" s="35">
        <f t="shared" ref="K1565:P1565" si="762">IF(ISNUMBER((K1519/J1519-1)*100),(K1519/J1519-1)*100,"nav")</f>
        <v>24.320162971385241</v>
      </c>
      <c r="L1565" s="35">
        <f t="shared" si="762"/>
        <v>11.78667378008118</v>
      </c>
      <c r="M1565" s="35">
        <f t="shared" si="762"/>
        <v>11.118307794576342</v>
      </c>
      <c r="N1565" s="35">
        <f t="shared" si="762"/>
        <v>8.1052889925144367</v>
      </c>
      <c r="O1565" s="35">
        <f t="shared" si="762"/>
        <v>19.771269652080136</v>
      </c>
      <c r="P1565" s="499">
        <f t="shared" si="762"/>
        <v>5.4875014808672073</v>
      </c>
    </row>
    <row r="1566" spans="2:16" x14ac:dyDescent="0.3">
      <c r="B1566" s="31" t="s">
        <v>338</v>
      </c>
      <c r="C1566" s="34">
        <v>24.974803467042928</v>
      </c>
      <c r="D1566" s="35">
        <f t="shared" ref="D1566:I1566" si="763">IF(ISNUMBER((D1520/C1520-1)*100),(D1520/C1520-1)*100,"nav")</f>
        <v>1.1290322580645107</v>
      </c>
      <c r="E1566" s="35">
        <f t="shared" si="763"/>
        <v>1.8341307814991881</v>
      </c>
      <c r="F1566" s="35">
        <f t="shared" si="763"/>
        <v>6.5779169929522485</v>
      </c>
      <c r="G1566" s="35">
        <f t="shared" si="763"/>
        <v>2.7185892725936744</v>
      </c>
      <c r="H1566" s="35">
        <f t="shared" si="763"/>
        <v>3.2904148783977183</v>
      </c>
      <c r="I1566" s="35">
        <f t="shared" si="763"/>
        <v>4.2243767313019376</v>
      </c>
      <c r="J1566" s="34">
        <v>20.376819197337113</v>
      </c>
      <c r="K1566" s="35">
        <f t="shared" ref="K1566:P1566" si="764">IF(ISNUMBER((K1520/J1520-1)*100),(K1520/J1520-1)*100,"nav")</f>
        <v>13.739339519855731</v>
      </c>
      <c r="L1566" s="35">
        <f t="shared" si="764"/>
        <v>19.290480280108333</v>
      </c>
      <c r="M1566" s="35">
        <f t="shared" si="764"/>
        <v>21.30198814864044</v>
      </c>
      <c r="N1566" s="35">
        <f t="shared" si="764"/>
        <v>13.705572168831459</v>
      </c>
      <c r="O1566" s="35">
        <f t="shared" si="764"/>
        <v>8.9538455361265701</v>
      </c>
      <c r="P1566" s="499">
        <f t="shared" si="764"/>
        <v>13.054854342097988</v>
      </c>
    </row>
    <row r="1567" spans="2:16" x14ac:dyDescent="0.3">
      <c r="B1567" s="31" t="s">
        <v>339</v>
      </c>
      <c r="C1567" s="34" t="s">
        <v>10</v>
      </c>
      <c r="D1567" s="35" t="str">
        <f t="shared" ref="D1567:I1567" si="765">IF(ISNUMBER((D1521/C1521-1)*100),(D1521/C1521-1)*100,"nav")</f>
        <v>nav</v>
      </c>
      <c r="E1567" s="35" t="str">
        <f t="shared" si="765"/>
        <v>nav</v>
      </c>
      <c r="F1567" s="35" t="str">
        <f t="shared" si="765"/>
        <v>nav</v>
      </c>
      <c r="G1567" s="35" t="str">
        <f t="shared" si="765"/>
        <v>nav</v>
      </c>
      <c r="H1567" s="35" t="str">
        <f t="shared" si="765"/>
        <v>nav</v>
      </c>
      <c r="I1567" s="35" t="str">
        <f t="shared" si="765"/>
        <v>nav</v>
      </c>
      <c r="J1567" s="34" t="s">
        <v>10</v>
      </c>
      <c r="K1567" s="35" t="str">
        <f t="shared" ref="K1567:P1567" si="766">IF(ISNUMBER((K1521/J1521-1)*100),(K1521/J1521-1)*100,"nav")</f>
        <v>nav</v>
      </c>
      <c r="L1567" s="35" t="str">
        <f t="shared" si="766"/>
        <v>nav</v>
      </c>
      <c r="M1567" s="35" t="str">
        <f t="shared" si="766"/>
        <v>nav</v>
      </c>
      <c r="N1567" s="35" t="str">
        <f t="shared" si="766"/>
        <v>nav</v>
      </c>
      <c r="O1567" s="35" t="str">
        <f t="shared" si="766"/>
        <v>nav</v>
      </c>
      <c r="P1567" s="499" t="str">
        <f t="shared" si="766"/>
        <v>nav</v>
      </c>
    </row>
    <row r="1568" spans="2:16" x14ac:dyDescent="0.3">
      <c r="B1568" s="33" t="s">
        <v>340</v>
      </c>
      <c r="C1568" s="36">
        <v>1.3452914798206317</v>
      </c>
      <c r="D1568" s="37">
        <f t="shared" ref="D1568:I1568" si="767">IF(ISNUMBER((D1522/C1522-1)*100),(D1522/C1522-1)*100,"nav")</f>
        <v>0.91324200913243114</v>
      </c>
      <c r="E1568" s="37">
        <f t="shared" si="767"/>
        <v>3.3936651583710509</v>
      </c>
      <c r="F1568" s="37">
        <f t="shared" si="767"/>
        <v>2.6258205689277725</v>
      </c>
      <c r="G1568" s="37">
        <f t="shared" si="767"/>
        <v>1.4925373134328401</v>
      </c>
      <c r="H1568" s="37">
        <f t="shared" si="767"/>
        <v>3.9915966386554702</v>
      </c>
      <c r="I1568" s="37">
        <f t="shared" si="767"/>
        <v>0.80808080808081328</v>
      </c>
      <c r="J1568" s="36">
        <v>5.2878317821440923</v>
      </c>
      <c r="K1568" s="37">
        <f t="shared" ref="K1568:P1568" si="768">IF(ISNUMBER((K1522/J1522-1)*100),(K1522/J1522-1)*100,"nav")</f>
        <v>2.3899947616553119</v>
      </c>
      <c r="L1568" s="37">
        <f t="shared" si="768"/>
        <v>5.0521199718616128</v>
      </c>
      <c r="M1568" s="37">
        <f t="shared" si="768"/>
        <v>3.7012235953004291</v>
      </c>
      <c r="N1568" s="37">
        <f t="shared" si="768"/>
        <v>10.208394481948924</v>
      </c>
      <c r="O1568" s="37">
        <f t="shared" si="768"/>
        <v>3.1053584744859863</v>
      </c>
      <c r="P1568" s="500">
        <f t="shared" si="768"/>
        <v>-0.69742212119645597</v>
      </c>
    </row>
    <row r="1569" spans="2:16" x14ac:dyDescent="0.3">
      <c r="B1569" s="3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</row>
    <row r="1570" spans="2:16" x14ac:dyDescent="0.3">
      <c r="B1570" s="722" t="s">
        <v>411</v>
      </c>
      <c r="C1570" s="722"/>
      <c r="D1570" s="722"/>
      <c r="E1570" s="722"/>
      <c r="F1570" s="722"/>
      <c r="G1570" s="722"/>
      <c r="H1570" s="722"/>
      <c r="I1570" s="722"/>
      <c r="J1570" s="722"/>
      <c r="K1570" s="722"/>
      <c r="L1570" s="722"/>
      <c r="M1570" s="722"/>
      <c r="N1570" s="722"/>
      <c r="O1570" s="722"/>
      <c r="P1570" s="722"/>
    </row>
    <row r="1571" spans="2:16" x14ac:dyDescent="0.3">
      <c r="B1571" s="3"/>
      <c r="C1571" s="11"/>
      <c r="D1571" s="11"/>
      <c r="E1571" s="11"/>
      <c r="F1571" s="11"/>
      <c r="G1571" s="11"/>
      <c r="H1571" s="11"/>
      <c r="I1571" s="11"/>
      <c r="J1571" s="11"/>
      <c r="K1571" s="18"/>
      <c r="L1571" s="11"/>
      <c r="M1571" s="11"/>
      <c r="N1571" s="11"/>
      <c r="O1571" s="11"/>
      <c r="P1571" s="11"/>
    </row>
    <row r="1572" spans="2:16" x14ac:dyDescent="0.3">
      <c r="B1572" s="7"/>
      <c r="C1572" s="715" t="s">
        <v>21</v>
      </c>
      <c r="D1572" s="716"/>
      <c r="E1572" s="716"/>
      <c r="F1572" s="716"/>
      <c r="G1572" s="716"/>
      <c r="H1572" s="716"/>
      <c r="I1572" s="716"/>
      <c r="J1572" s="715" t="s">
        <v>408</v>
      </c>
      <c r="K1572" s="716"/>
      <c r="L1572" s="716"/>
      <c r="M1572" s="716"/>
      <c r="N1572" s="716"/>
      <c r="O1572" s="716"/>
      <c r="P1572" s="716"/>
    </row>
    <row r="1573" spans="2:16" x14ac:dyDescent="0.3">
      <c r="B1573" s="3"/>
      <c r="C1573" s="431">
        <v>2014</v>
      </c>
      <c r="D1573" s="416">
        <v>2015</v>
      </c>
      <c r="E1573" s="416">
        <v>2016</v>
      </c>
      <c r="F1573" s="416">
        <v>2017</v>
      </c>
      <c r="G1573" s="416">
        <v>2018</v>
      </c>
      <c r="H1573" s="416">
        <v>2019</v>
      </c>
      <c r="I1573" s="416">
        <v>2020</v>
      </c>
      <c r="J1573" s="384">
        <v>2014</v>
      </c>
      <c r="K1573" s="385">
        <v>2015</v>
      </c>
      <c r="L1573" s="385">
        <v>2016</v>
      </c>
      <c r="M1573" s="385">
        <v>2017</v>
      </c>
      <c r="N1573" s="385">
        <v>2018</v>
      </c>
      <c r="O1573" s="385">
        <v>2019</v>
      </c>
      <c r="P1573" s="385">
        <v>2020</v>
      </c>
    </row>
    <row r="1574" spans="2:16" x14ac:dyDescent="0.3">
      <c r="B1574" s="32" t="s">
        <v>327</v>
      </c>
      <c r="C1574" s="42" t="s">
        <v>10</v>
      </c>
      <c r="D1574" s="43" t="str">
        <f t="shared" ref="D1574:E1590" si="769">IF(ISNUMBER((D1528/C1528-1)*100),(D1528/C1528-1)*100,"nav")</f>
        <v>nav</v>
      </c>
      <c r="E1574" s="43" t="str">
        <f t="shared" si="769"/>
        <v>nav</v>
      </c>
      <c r="F1574" s="43" t="str">
        <f t="shared" ref="F1574:I1574" si="770">IF(ISNUMBER((F1528/E1528-1)*100),(F1528/E1528-1)*100,"nav")</f>
        <v>nav</v>
      </c>
      <c r="G1574" s="43" t="str">
        <f t="shared" si="770"/>
        <v>nav</v>
      </c>
      <c r="H1574" s="43" t="str">
        <f t="shared" si="770"/>
        <v>nav</v>
      </c>
      <c r="I1574" s="43" t="str">
        <f t="shared" si="770"/>
        <v>nav</v>
      </c>
      <c r="J1574" s="42" t="s">
        <v>10</v>
      </c>
      <c r="K1574" s="43" t="str">
        <f>IF(ISNUMBER((K1528/J1528-1)*100),(K1528/J1528-1)*100,"nav")</f>
        <v>nav</v>
      </c>
      <c r="L1574" s="43" t="str">
        <f t="shared" ref="L1574:P1574" si="771">IF(ISNUMBER((L1528/K1528-1)*100),(L1528/K1528-1)*100,"nav")</f>
        <v>nav</v>
      </c>
      <c r="M1574" s="43" t="str">
        <f t="shared" si="771"/>
        <v>nav</v>
      </c>
      <c r="N1574" s="43" t="str">
        <f t="shared" si="771"/>
        <v>nav</v>
      </c>
      <c r="O1574" s="43" t="str">
        <f t="shared" si="771"/>
        <v>nav</v>
      </c>
      <c r="P1574" s="498" t="str">
        <f t="shared" si="771"/>
        <v>nav</v>
      </c>
    </row>
    <row r="1575" spans="2:16" s="301" customFormat="1" x14ac:dyDescent="0.3">
      <c r="B1575" s="31" t="s">
        <v>640</v>
      </c>
      <c r="C1575" s="34" t="s">
        <v>10</v>
      </c>
      <c r="D1575" s="35" t="str">
        <f t="shared" si="769"/>
        <v>nav</v>
      </c>
      <c r="E1575" s="35" t="str">
        <f t="shared" si="769"/>
        <v>nav</v>
      </c>
      <c r="F1575" s="35" t="str">
        <f t="shared" ref="F1575:I1575" si="772">IF(ISNUMBER((F1529/E1529-1)*100),(F1529/E1529-1)*100,"nav")</f>
        <v>nav</v>
      </c>
      <c r="G1575" s="35" t="str">
        <f t="shared" si="772"/>
        <v>nav</v>
      </c>
      <c r="H1575" s="35" t="str">
        <f t="shared" si="772"/>
        <v>nav</v>
      </c>
      <c r="I1575" s="35" t="str">
        <f t="shared" si="772"/>
        <v>nav</v>
      </c>
      <c r="J1575" s="34" t="s">
        <v>10</v>
      </c>
      <c r="K1575" s="35" t="str">
        <f t="shared" ref="K1575:P1575" si="773">IF(ISNUMBER((K1529/J1529-1)*100),(K1529/J1529-1)*100,"nav")</f>
        <v>nav</v>
      </c>
      <c r="L1575" s="35" t="str">
        <f t="shared" si="773"/>
        <v>nav</v>
      </c>
      <c r="M1575" s="35" t="str">
        <f t="shared" si="773"/>
        <v>nav</v>
      </c>
      <c r="N1575" s="35" t="str">
        <f t="shared" si="773"/>
        <v>nav</v>
      </c>
      <c r="O1575" s="35" t="str">
        <f t="shared" si="773"/>
        <v>nav</v>
      </c>
      <c r="P1575" s="499" t="str">
        <f t="shared" si="773"/>
        <v>nav</v>
      </c>
    </row>
    <row r="1576" spans="2:16" x14ac:dyDescent="0.3">
      <c r="B1576" s="31" t="s">
        <v>328</v>
      </c>
      <c r="C1576" s="34" t="s">
        <v>12</v>
      </c>
      <c r="D1576" s="35" t="str">
        <f t="shared" si="769"/>
        <v>nav</v>
      </c>
      <c r="E1576" s="35" t="str">
        <f t="shared" si="769"/>
        <v>nav</v>
      </c>
      <c r="F1576" s="35" t="str">
        <f t="shared" ref="F1576:I1576" si="774">IF(ISNUMBER((F1530/E1530-1)*100),(F1530/E1530-1)*100,"nav")</f>
        <v>nav</v>
      </c>
      <c r="G1576" s="35" t="str">
        <f t="shared" si="774"/>
        <v>nav</v>
      </c>
      <c r="H1576" s="35" t="str">
        <f t="shared" si="774"/>
        <v>nav</v>
      </c>
      <c r="I1576" s="35" t="str">
        <f t="shared" si="774"/>
        <v>nav</v>
      </c>
      <c r="J1576" s="34" t="s">
        <v>12</v>
      </c>
      <c r="K1576" s="35" t="str">
        <f t="shared" ref="K1576:P1576" si="775">IF(ISNUMBER((K1530/J1530-1)*100),(K1530/J1530-1)*100,"nav")</f>
        <v>nav</v>
      </c>
      <c r="L1576" s="35" t="str">
        <f t="shared" si="775"/>
        <v>nav</v>
      </c>
      <c r="M1576" s="35" t="str">
        <f t="shared" si="775"/>
        <v>nav</v>
      </c>
      <c r="N1576" s="35" t="str">
        <f t="shared" si="775"/>
        <v>nav</v>
      </c>
      <c r="O1576" s="35" t="str">
        <f t="shared" si="775"/>
        <v>nav</v>
      </c>
      <c r="P1576" s="499" t="str">
        <f t="shared" si="775"/>
        <v>nav</v>
      </c>
    </row>
    <row r="1577" spans="2:16" x14ac:dyDescent="0.3">
      <c r="B1577" s="31" t="s">
        <v>329</v>
      </c>
      <c r="C1577" s="34" t="s">
        <v>10</v>
      </c>
      <c r="D1577" s="35" t="str">
        <f t="shared" si="769"/>
        <v>nav</v>
      </c>
      <c r="E1577" s="35" t="str">
        <f t="shared" si="769"/>
        <v>nav</v>
      </c>
      <c r="F1577" s="35" t="str">
        <f t="shared" ref="F1577:I1577" si="776">IF(ISNUMBER((F1531/E1531-1)*100),(F1531/E1531-1)*100,"nav")</f>
        <v>nav</v>
      </c>
      <c r="G1577" s="35" t="str">
        <f t="shared" si="776"/>
        <v>nav</v>
      </c>
      <c r="H1577" s="35" t="str">
        <f t="shared" si="776"/>
        <v>nav</v>
      </c>
      <c r="I1577" s="35" t="str">
        <f t="shared" si="776"/>
        <v>nav</v>
      </c>
      <c r="J1577" s="34" t="s">
        <v>10</v>
      </c>
      <c r="K1577" s="35" t="str">
        <f t="shared" ref="K1577:P1577" si="777">IF(ISNUMBER((K1531/J1531-1)*100),(K1531/J1531-1)*100,"nav")</f>
        <v>nav</v>
      </c>
      <c r="L1577" s="35" t="str">
        <f t="shared" si="777"/>
        <v>nav</v>
      </c>
      <c r="M1577" s="35" t="str">
        <f t="shared" si="777"/>
        <v>nav</v>
      </c>
      <c r="N1577" s="35" t="str">
        <f t="shared" si="777"/>
        <v>nav</v>
      </c>
      <c r="O1577" s="35" t="str">
        <f t="shared" si="777"/>
        <v>nav</v>
      </c>
      <c r="P1577" s="499" t="str">
        <f t="shared" si="777"/>
        <v>nav</v>
      </c>
    </row>
    <row r="1578" spans="2:16" x14ac:dyDescent="0.3">
      <c r="B1578" s="31" t="s">
        <v>330</v>
      </c>
      <c r="C1578" s="34" t="s">
        <v>12</v>
      </c>
      <c r="D1578" s="35" t="str">
        <f t="shared" si="769"/>
        <v>nav</v>
      </c>
      <c r="E1578" s="35" t="str">
        <f t="shared" si="769"/>
        <v>nav</v>
      </c>
      <c r="F1578" s="35" t="str">
        <f t="shared" ref="F1578:I1578" si="778">IF(ISNUMBER((F1532/E1532-1)*100),(F1532/E1532-1)*100,"nav")</f>
        <v>nav</v>
      </c>
      <c r="G1578" s="35" t="str">
        <f t="shared" si="778"/>
        <v>nav</v>
      </c>
      <c r="H1578" s="35" t="str">
        <f t="shared" si="778"/>
        <v>nav</v>
      </c>
      <c r="I1578" s="35" t="str">
        <f t="shared" si="778"/>
        <v>nav</v>
      </c>
      <c r="J1578" s="34" t="s">
        <v>12</v>
      </c>
      <c r="K1578" s="35" t="str">
        <f t="shared" ref="K1578:P1578" si="779">IF(ISNUMBER((K1532/J1532-1)*100),(K1532/J1532-1)*100,"nav")</f>
        <v>nav</v>
      </c>
      <c r="L1578" s="35" t="str">
        <f t="shared" si="779"/>
        <v>nav</v>
      </c>
      <c r="M1578" s="35" t="str">
        <f t="shared" si="779"/>
        <v>nav</v>
      </c>
      <c r="N1578" s="35" t="str">
        <f t="shared" si="779"/>
        <v>nav</v>
      </c>
      <c r="O1578" s="35" t="str">
        <f t="shared" si="779"/>
        <v>nav</v>
      </c>
      <c r="P1578" s="499" t="str">
        <f t="shared" si="779"/>
        <v>nav</v>
      </c>
    </row>
    <row r="1579" spans="2:16" x14ac:dyDescent="0.3">
      <c r="B1579" s="31" t="s">
        <v>331</v>
      </c>
      <c r="C1579" s="34" t="s">
        <v>12</v>
      </c>
      <c r="D1579" s="35" t="str">
        <f t="shared" si="769"/>
        <v>nav</v>
      </c>
      <c r="E1579" s="35" t="str">
        <f t="shared" si="769"/>
        <v>nav</v>
      </c>
      <c r="F1579" s="35" t="str">
        <f t="shared" ref="F1579:I1579" si="780">IF(ISNUMBER((F1533/E1533-1)*100),(F1533/E1533-1)*100,"nav")</f>
        <v>nav</v>
      </c>
      <c r="G1579" s="35" t="str">
        <f t="shared" si="780"/>
        <v>nav</v>
      </c>
      <c r="H1579" s="35" t="str">
        <f t="shared" si="780"/>
        <v>nav</v>
      </c>
      <c r="I1579" s="35" t="str">
        <f t="shared" si="780"/>
        <v>nav</v>
      </c>
      <c r="J1579" s="34" t="s">
        <v>12</v>
      </c>
      <c r="K1579" s="35" t="str">
        <f t="shared" ref="K1579:P1579" si="781">IF(ISNUMBER((K1533/J1533-1)*100),(K1533/J1533-1)*100,"nav")</f>
        <v>nav</v>
      </c>
      <c r="L1579" s="35" t="str">
        <f t="shared" si="781"/>
        <v>nav</v>
      </c>
      <c r="M1579" s="35" t="str">
        <f t="shared" si="781"/>
        <v>nav</v>
      </c>
      <c r="N1579" s="35" t="str">
        <f t="shared" si="781"/>
        <v>nav</v>
      </c>
      <c r="O1579" s="35" t="str">
        <f t="shared" si="781"/>
        <v>nav</v>
      </c>
      <c r="P1579" s="499" t="str">
        <f t="shared" si="781"/>
        <v>nav</v>
      </c>
    </row>
    <row r="1580" spans="2:16" x14ac:dyDescent="0.3">
      <c r="B1580" s="31" t="s">
        <v>332</v>
      </c>
      <c r="C1580" s="34" t="s">
        <v>10</v>
      </c>
      <c r="D1580" s="35" t="str">
        <f t="shared" si="769"/>
        <v>nav</v>
      </c>
      <c r="E1580" s="35" t="str">
        <f t="shared" si="769"/>
        <v>nav</v>
      </c>
      <c r="F1580" s="35" t="str">
        <f t="shared" ref="F1580:I1580" si="782">IF(ISNUMBER((F1534/E1534-1)*100),(F1534/E1534-1)*100,"nav")</f>
        <v>nav</v>
      </c>
      <c r="G1580" s="35" t="str">
        <f t="shared" si="782"/>
        <v>nav</v>
      </c>
      <c r="H1580" s="35" t="str">
        <f t="shared" si="782"/>
        <v>nav</v>
      </c>
      <c r="I1580" s="35" t="str">
        <f t="shared" si="782"/>
        <v>nav</v>
      </c>
      <c r="J1580" s="34" t="s">
        <v>10</v>
      </c>
      <c r="K1580" s="35" t="str">
        <f t="shared" ref="K1580:P1580" si="783">IF(ISNUMBER((K1534/J1534-1)*100),(K1534/J1534-1)*100,"nav")</f>
        <v>nav</v>
      </c>
      <c r="L1580" s="35" t="str">
        <f t="shared" si="783"/>
        <v>nav</v>
      </c>
      <c r="M1580" s="35" t="str">
        <f t="shared" si="783"/>
        <v>nav</v>
      </c>
      <c r="N1580" s="35" t="str">
        <f t="shared" si="783"/>
        <v>nav</v>
      </c>
      <c r="O1580" s="35" t="str">
        <f t="shared" si="783"/>
        <v>nav</v>
      </c>
      <c r="P1580" s="499" t="str">
        <f t="shared" si="783"/>
        <v>nav</v>
      </c>
    </row>
    <row r="1581" spans="2:16" x14ac:dyDescent="0.3">
      <c r="B1581" s="31" t="s">
        <v>477</v>
      </c>
      <c r="C1581" s="34" t="s">
        <v>10</v>
      </c>
      <c r="D1581" s="35" t="str">
        <f t="shared" si="769"/>
        <v>nav</v>
      </c>
      <c r="E1581" s="35">
        <f t="shared" si="769"/>
        <v>2.9272419627749624</v>
      </c>
      <c r="F1581" s="35">
        <f t="shared" ref="F1581:I1581" si="784">IF(ISNUMBER((F1535/E1535-1)*100),(F1535/E1535-1)*100,"nav")</f>
        <v>-5.8359362156830574</v>
      </c>
      <c r="G1581" s="35">
        <f t="shared" si="784"/>
        <v>21.403631284916202</v>
      </c>
      <c r="H1581" s="35">
        <f t="shared" si="784"/>
        <v>-15.214265171124531</v>
      </c>
      <c r="I1581" s="35">
        <f t="shared" si="784"/>
        <v>6.1736770691994458</v>
      </c>
      <c r="J1581" s="34" t="s">
        <v>10</v>
      </c>
      <c r="K1581" s="35" t="str">
        <f t="shared" ref="K1581:P1581" si="785">IF(ISNUMBER((K1535/J1535-1)*100),(K1535/J1535-1)*100,"nav")</f>
        <v>nav</v>
      </c>
      <c r="L1581" s="35" t="str">
        <f t="shared" si="785"/>
        <v>nav</v>
      </c>
      <c r="M1581" s="35" t="str">
        <f t="shared" si="785"/>
        <v>nav</v>
      </c>
      <c r="N1581" s="35" t="str">
        <f t="shared" si="785"/>
        <v>nav</v>
      </c>
      <c r="O1581" s="35" t="str">
        <f t="shared" si="785"/>
        <v>nav</v>
      </c>
      <c r="P1581" s="499" t="str">
        <f t="shared" si="785"/>
        <v>nav</v>
      </c>
    </row>
    <row r="1582" spans="2:16" s="301" customFormat="1" x14ac:dyDescent="0.3">
      <c r="B1582" s="31" t="s">
        <v>727</v>
      </c>
      <c r="C1582" s="34" t="s">
        <v>10</v>
      </c>
      <c r="D1582" s="35" t="str">
        <f t="shared" si="769"/>
        <v>nav</v>
      </c>
      <c r="E1582" s="35" t="str">
        <f t="shared" si="769"/>
        <v>nav</v>
      </c>
      <c r="F1582" s="35" t="str">
        <f t="shared" ref="F1582:I1582" si="786">IF(ISNUMBER((F1536/E1536-1)*100),(F1536/E1536-1)*100,"nav")</f>
        <v>nav</v>
      </c>
      <c r="G1582" s="35" t="str">
        <f t="shared" si="786"/>
        <v>nav</v>
      </c>
      <c r="H1582" s="35" t="str">
        <f t="shared" si="786"/>
        <v>nav</v>
      </c>
      <c r="I1582" s="35" t="str">
        <f t="shared" si="786"/>
        <v>nav</v>
      </c>
      <c r="J1582" s="34" t="s">
        <v>10</v>
      </c>
      <c r="K1582" s="35" t="str">
        <f t="shared" ref="K1582:P1582" si="787">IF(ISNUMBER((K1536/J1536-1)*100),(K1536/J1536-1)*100,"nav")</f>
        <v>nav</v>
      </c>
      <c r="L1582" s="35" t="str">
        <f t="shared" si="787"/>
        <v>nav</v>
      </c>
      <c r="M1582" s="35" t="str">
        <f t="shared" si="787"/>
        <v>nav</v>
      </c>
      <c r="N1582" s="35" t="str">
        <f t="shared" si="787"/>
        <v>nav</v>
      </c>
      <c r="O1582" s="35" t="str">
        <f t="shared" si="787"/>
        <v>nav</v>
      </c>
      <c r="P1582" s="499" t="str">
        <f t="shared" si="787"/>
        <v>nav</v>
      </c>
    </row>
    <row r="1583" spans="2:16" x14ac:dyDescent="0.3">
      <c r="B1583" s="31" t="s">
        <v>333</v>
      </c>
      <c r="C1583" s="34" t="s">
        <v>12</v>
      </c>
      <c r="D1583" s="35" t="str">
        <f t="shared" si="769"/>
        <v>nav</v>
      </c>
      <c r="E1583" s="35" t="str">
        <f t="shared" si="769"/>
        <v>nav</v>
      </c>
      <c r="F1583" s="35" t="str">
        <f t="shared" ref="F1583:I1583" si="788">IF(ISNUMBER((F1537/E1537-1)*100),(F1537/E1537-1)*100,"nav")</f>
        <v>nav</v>
      </c>
      <c r="G1583" s="35" t="str">
        <f t="shared" si="788"/>
        <v>nav</v>
      </c>
      <c r="H1583" s="35" t="str">
        <f t="shared" si="788"/>
        <v>nav</v>
      </c>
      <c r="I1583" s="35" t="str">
        <f t="shared" si="788"/>
        <v>nav</v>
      </c>
      <c r="J1583" s="34" t="s">
        <v>12</v>
      </c>
      <c r="K1583" s="35" t="str">
        <f t="shared" ref="K1583:P1583" si="789">IF(ISNUMBER((K1537/J1537-1)*100),(K1537/J1537-1)*100,"nav")</f>
        <v>nav</v>
      </c>
      <c r="L1583" s="35" t="str">
        <f t="shared" si="789"/>
        <v>nav</v>
      </c>
      <c r="M1583" s="35" t="str">
        <f t="shared" si="789"/>
        <v>nav</v>
      </c>
      <c r="N1583" s="35" t="str">
        <f t="shared" si="789"/>
        <v>nav</v>
      </c>
      <c r="O1583" s="35" t="str">
        <f t="shared" si="789"/>
        <v>nav</v>
      </c>
      <c r="P1583" s="499" t="str">
        <f t="shared" si="789"/>
        <v>nav</v>
      </c>
    </row>
    <row r="1584" spans="2:16" x14ac:dyDescent="0.3">
      <c r="B1584" s="31" t="s">
        <v>334</v>
      </c>
      <c r="C1584" s="34" t="s">
        <v>10</v>
      </c>
      <c r="D1584" s="35" t="str">
        <f t="shared" si="769"/>
        <v>nav</v>
      </c>
      <c r="E1584" s="35" t="str">
        <f t="shared" si="769"/>
        <v>nav</v>
      </c>
      <c r="F1584" s="35" t="str">
        <f t="shared" ref="F1584:I1584" si="790">IF(ISNUMBER((F1538/E1538-1)*100),(F1538/E1538-1)*100,"nav")</f>
        <v>nav</v>
      </c>
      <c r="G1584" s="35" t="str">
        <f t="shared" si="790"/>
        <v>nav</v>
      </c>
      <c r="H1584" s="35" t="str">
        <f t="shared" si="790"/>
        <v>nav</v>
      </c>
      <c r="I1584" s="35" t="str">
        <f t="shared" si="790"/>
        <v>nav</v>
      </c>
      <c r="J1584" s="34" t="s">
        <v>10</v>
      </c>
      <c r="K1584" s="35" t="str">
        <f t="shared" ref="K1584:P1584" si="791">IF(ISNUMBER((K1538/J1538-1)*100),(K1538/J1538-1)*100,"nav")</f>
        <v>nav</v>
      </c>
      <c r="L1584" s="35" t="str">
        <f t="shared" si="791"/>
        <v>nav</v>
      </c>
      <c r="M1584" s="35" t="str">
        <f t="shared" si="791"/>
        <v>nav</v>
      </c>
      <c r="N1584" s="35" t="str">
        <f t="shared" si="791"/>
        <v>nav</v>
      </c>
      <c r="O1584" s="35" t="str">
        <f t="shared" si="791"/>
        <v>nav</v>
      </c>
      <c r="P1584" s="499" t="str">
        <f t="shared" si="791"/>
        <v>nav</v>
      </c>
    </row>
    <row r="1585" spans="2:16" x14ac:dyDescent="0.3">
      <c r="B1585" s="31" t="s">
        <v>335</v>
      </c>
      <c r="C1585" s="34" t="s">
        <v>10</v>
      </c>
      <c r="D1585" s="35" t="str">
        <f t="shared" si="769"/>
        <v>nav</v>
      </c>
      <c r="E1585" s="35" t="str">
        <f t="shared" si="769"/>
        <v>nav</v>
      </c>
      <c r="F1585" s="35" t="str">
        <f t="shared" ref="F1585:I1585" si="792">IF(ISNUMBER((F1539/E1539-1)*100),(F1539/E1539-1)*100,"nav")</f>
        <v>nav</v>
      </c>
      <c r="G1585" s="35" t="str">
        <f t="shared" si="792"/>
        <v>nav</v>
      </c>
      <c r="H1585" s="35" t="str">
        <f t="shared" si="792"/>
        <v>nav</v>
      </c>
      <c r="I1585" s="35" t="str">
        <f t="shared" si="792"/>
        <v>nav</v>
      </c>
      <c r="J1585" s="34" t="s">
        <v>10</v>
      </c>
      <c r="K1585" s="35" t="str">
        <f t="shared" ref="K1585:P1585" si="793">IF(ISNUMBER((K1539/J1539-1)*100),(K1539/J1539-1)*100,"nav")</f>
        <v>nav</v>
      </c>
      <c r="L1585" s="35" t="str">
        <f t="shared" si="793"/>
        <v>nav</v>
      </c>
      <c r="M1585" s="35" t="str">
        <f t="shared" si="793"/>
        <v>nav</v>
      </c>
      <c r="N1585" s="35" t="str">
        <f t="shared" si="793"/>
        <v>nav</v>
      </c>
      <c r="O1585" s="35" t="str">
        <f t="shared" si="793"/>
        <v>nav</v>
      </c>
      <c r="P1585" s="499" t="str">
        <f t="shared" si="793"/>
        <v>nav</v>
      </c>
    </row>
    <row r="1586" spans="2:16" x14ac:dyDescent="0.3">
      <c r="B1586" s="31" t="s">
        <v>336</v>
      </c>
      <c r="C1586" s="34" t="s">
        <v>10</v>
      </c>
      <c r="D1586" s="35" t="str">
        <f t="shared" si="769"/>
        <v>nav</v>
      </c>
      <c r="E1586" s="35" t="str">
        <f t="shared" si="769"/>
        <v>nav</v>
      </c>
      <c r="F1586" s="35" t="str">
        <f t="shared" ref="F1586:I1586" si="794">IF(ISNUMBER((F1540/E1540-1)*100),(F1540/E1540-1)*100,"nav")</f>
        <v>nav</v>
      </c>
      <c r="G1586" s="35" t="str">
        <f t="shared" si="794"/>
        <v>nav</v>
      </c>
      <c r="H1586" s="35" t="str">
        <f t="shared" si="794"/>
        <v>nav</v>
      </c>
      <c r="I1586" s="35" t="str">
        <f t="shared" si="794"/>
        <v>nav</v>
      </c>
      <c r="J1586" s="34" t="s">
        <v>10</v>
      </c>
      <c r="K1586" s="35" t="str">
        <f t="shared" ref="K1586:P1586" si="795">IF(ISNUMBER((K1540/J1540-1)*100),(K1540/J1540-1)*100,"nav")</f>
        <v>nav</v>
      </c>
      <c r="L1586" s="35" t="str">
        <f t="shared" si="795"/>
        <v>nav</v>
      </c>
      <c r="M1586" s="35" t="str">
        <f t="shared" si="795"/>
        <v>nav</v>
      </c>
      <c r="N1586" s="35" t="str">
        <f t="shared" si="795"/>
        <v>nav</v>
      </c>
      <c r="O1586" s="35" t="str">
        <f t="shared" si="795"/>
        <v>nav</v>
      </c>
      <c r="P1586" s="499" t="str">
        <f t="shared" si="795"/>
        <v>nav</v>
      </c>
    </row>
    <row r="1587" spans="2:16" x14ac:dyDescent="0.3">
      <c r="B1587" s="31" t="s">
        <v>337</v>
      </c>
      <c r="C1587" s="34" t="s">
        <v>12</v>
      </c>
      <c r="D1587" s="35" t="str">
        <f t="shared" si="769"/>
        <v>nav</v>
      </c>
      <c r="E1587" s="35" t="str">
        <f t="shared" si="769"/>
        <v>nav</v>
      </c>
      <c r="F1587" s="35" t="str">
        <f t="shared" ref="F1587:I1587" si="796">IF(ISNUMBER((F1541/E1541-1)*100),(F1541/E1541-1)*100,"nav")</f>
        <v>nav</v>
      </c>
      <c r="G1587" s="35" t="str">
        <f t="shared" si="796"/>
        <v>nav</v>
      </c>
      <c r="H1587" s="35" t="str">
        <f t="shared" si="796"/>
        <v>nav</v>
      </c>
      <c r="I1587" s="35" t="str">
        <f t="shared" si="796"/>
        <v>nav</v>
      </c>
      <c r="J1587" s="34" t="s">
        <v>12</v>
      </c>
      <c r="K1587" s="35" t="str">
        <f t="shared" ref="K1587:P1587" si="797">IF(ISNUMBER((K1541/J1541-1)*100),(K1541/J1541-1)*100,"nav")</f>
        <v>nav</v>
      </c>
      <c r="L1587" s="35" t="str">
        <f t="shared" si="797"/>
        <v>nav</v>
      </c>
      <c r="M1587" s="35" t="str">
        <f t="shared" si="797"/>
        <v>nav</v>
      </c>
      <c r="N1587" s="35" t="str">
        <f t="shared" si="797"/>
        <v>nav</v>
      </c>
      <c r="O1587" s="35" t="str">
        <f t="shared" si="797"/>
        <v>nav</v>
      </c>
      <c r="P1587" s="499" t="str">
        <f t="shared" si="797"/>
        <v>nav</v>
      </c>
    </row>
    <row r="1588" spans="2:16" x14ac:dyDescent="0.3">
      <c r="B1588" s="31" t="s">
        <v>338</v>
      </c>
      <c r="C1588" s="34" t="s">
        <v>12</v>
      </c>
      <c r="D1588" s="35" t="str">
        <f t="shared" si="769"/>
        <v>nav</v>
      </c>
      <c r="E1588" s="35" t="str">
        <f t="shared" si="769"/>
        <v>nav</v>
      </c>
      <c r="F1588" s="35" t="str">
        <f t="shared" ref="F1588:I1588" si="798">IF(ISNUMBER((F1542/E1542-1)*100),(F1542/E1542-1)*100,"nav")</f>
        <v>nav</v>
      </c>
      <c r="G1588" s="35" t="str">
        <f t="shared" si="798"/>
        <v>nav</v>
      </c>
      <c r="H1588" s="35" t="str">
        <f t="shared" si="798"/>
        <v>nav</v>
      </c>
      <c r="I1588" s="35" t="str">
        <f t="shared" si="798"/>
        <v>nav</v>
      </c>
      <c r="J1588" s="34" t="s">
        <v>12</v>
      </c>
      <c r="K1588" s="35" t="str">
        <f t="shared" ref="K1588:P1588" si="799">IF(ISNUMBER((K1542/J1542-1)*100),(K1542/J1542-1)*100,"nav")</f>
        <v>nav</v>
      </c>
      <c r="L1588" s="35" t="str">
        <f t="shared" si="799"/>
        <v>nav</v>
      </c>
      <c r="M1588" s="35" t="str">
        <f t="shared" si="799"/>
        <v>nav</v>
      </c>
      <c r="N1588" s="35" t="str">
        <f t="shared" si="799"/>
        <v>nav</v>
      </c>
      <c r="O1588" s="35" t="str">
        <f t="shared" si="799"/>
        <v>nav</v>
      </c>
      <c r="P1588" s="499" t="str">
        <f t="shared" si="799"/>
        <v>nav</v>
      </c>
    </row>
    <row r="1589" spans="2:16" x14ac:dyDescent="0.3">
      <c r="B1589" s="31" t="s">
        <v>339</v>
      </c>
      <c r="C1589" s="34" t="s">
        <v>10</v>
      </c>
      <c r="D1589" s="35" t="str">
        <f t="shared" si="769"/>
        <v>nav</v>
      </c>
      <c r="E1589" s="35" t="str">
        <f t="shared" si="769"/>
        <v>nav</v>
      </c>
      <c r="F1589" s="35" t="str">
        <f t="shared" ref="F1589:I1589" si="800">IF(ISNUMBER((F1543/E1543-1)*100),(F1543/E1543-1)*100,"nav")</f>
        <v>nav</v>
      </c>
      <c r="G1589" s="35" t="str">
        <f t="shared" si="800"/>
        <v>nav</v>
      </c>
      <c r="H1589" s="35" t="str">
        <f t="shared" si="800"/>
        <v>nav</v>
      </c>
      <c r="I1589" s="35" t="str">
        <f t="shared" si="800"/>
        <v>nav</v>
      </c>
      <c r="J1589" s="34" t="s">
        <v>10</v>
      </c>
      <c r="K1589" s="35" t="str">
        <f t="shared" ref="K1589:P1589" si="801">IF(ISNUMBER((K1543/J1543-1)*100),(K1543/J1543-1)*100,"nav")</f>
        <v>nav</v>
      </c>
      <c r="L1589" s="35" t="str">
        <f t="shared" si="801"/>
        <v>nav</v>
      </c>
      <c r="M1589" s="35" t="str">
        <f t="shared" si="801"/>
        <v>nav</v>
      </c>
      <c r="N1589" s="35" t="str">
        <f t="shared" si="801"/>
        <v>nav</v>
      </c>
      <c r="O1589" s="35" t="str">
        <f t="shared" si="801"/>
        <v>nav</v>
      </c>
      <c r="P1589" s="499" t="str">
        <f t="shared" si="801"/>
        <v>nav</v>
      </c>
    </row>
    <row r="1590" spans="2:16" x14ac:dyDescent="0.3">
      <c r="B1590" s="33" t="s">
        <v>340</v>
      </c>
      <c r="C1590" s="36" t="s">
        <v>12</v>
      </c>
      <c r="D1590" s="37" t="str">
        <f t="shared" si="769"/>
        <v>nav</v>
      </c>
      <c r="E1590" s="37" t="str">
        <f t="shared" si="769"/>
        <v>nav</v>
      </c>
      <c r="F1590" s="37" t="str">
        <f t="shared" ref="F1590:I1590" si="802">IF(ISNUMBER((F1544/E1544-1)*100),(F1544/E1544-1)*100,"nav")</f>
        <v>nav</v>
      </c>
      <c r="G1590" s="37" t="str">
        <f t="shared" si="802"/>
        <v>nav</v>
      </c>
      <c r="H1590" s="37" t="str">
        <f t="shared" si="802"/>
        <v>nav</v>
      </c>
      <c r="I1590" s="37" t="str">
        <f t="shared" si="802"/>
        <v>nav</v>
      </c>
      <c r="J1590" s="36" t="s">
        <v>12</v>
      </c>
      <c r="K1590" s="37" t="str">
        <f t="shared" ref="K1590:P1590" si="803">IF(ISNUMBER((K1544/J1544-1)*100),(K1544/J1544-1)*100,"nav")</f>
        <v>nav</v>
      </c>
      <c r="L1590" s="37" t="str">
        <f t="shared" si="803"/>
        <v>nav</v>
      </c>
      <c r="M1590" s="37" t="str">
        <f t="shared" si="803"/>
        <v>nav</v>
      </c>
      <c r="N1590" s="37" t="str">
        <f t="shared" si="803"/>
        <v>nav</v>
      </c>
      <c r="O1590" s="37" t="str">
        <f t="shared" si="803"/>
        <v>nav</v>
      </c>
      <c r="P1590" s="500" t="str">
        <f t="shared" si="803"/>
        <v>nav</v>
      </c>
    </row>
    <row r="1591" spans="2:16" x14ac:dyDescent="0.3">
      <c r="B1591" s="3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</row>
    <row r="1592" spans="2:16" x14ac:dyDescent="0.3">
      <c r="B1592" s="722" t="s">
        <v>412</v>
      </c>
      <c r="C1592" s="722"/>
      <c r="D1592" s="722"/>
      <c r="E1592" s="722"/>
      <c r="F1592" s="722"/>
      <c r="G1592" s="722"/>
      <c r="H1592" s="722"/>
      <c r="I1592" s="722"/>
      <c r="J1592" s="722"/>
      <c r="K1592" s="722"/>
      <c r="L1592" s="722"/>
      <c r="M1592" s="722"/>
      <c r="N1592" s="722"/>
      <c r="O1592" s="722"/>
      <c r="P1592" s="722"/>
    </row>
    <row r="1593" spans="2:16" x14ac:dyDescent="0.3">
      <c r="B1593" s="709" t="s">
        <v>413</v>
      </c>
      <c r="C1593" s="709"/>
      <c r="D1593" s="709"/>
      <c r="E1593" s="709"/>
      <c r="F1593" s="709"/>
      <c r="G1593" s="709"/>
      <c r="H1593" s="709"/>
      <c r="I1593" s="709"/>
      <c r="J1593" s="709"/>
      <c r="K1593" s="709"/>
      <c r="L1593" s="709"/>
      <c r="M1593" s="709"/>
      <c r="N1593" s="709"/>
      <c r="O1593" s="709"/>
      <c r="P1593" s="709"/>
    </row>
    <row r="1594" spans="2:16" x14ac:dyDescent="0.3">
      <c r="B1594" s="4" t="s">
        <v>414</v>
      </c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</row>
    <row r="1595" spans="2:16" x14ac:dyDescent="0.3">
      <c r="B1595" s="3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</row>
    <row r="1596" spans="2:16" x14ac:dyDescent="0.3">
      <c r="B1596" s="7"/>
      <c r="C1596" s="715" t="s">
        <v>406</v>
      </c>
      <c r="D1596" s="716"/>
      <c r="E1596" s="716"/>
      <c r="F1596" s="716"/>
      <c r="G1596" s="716"/>
      <c r="H1596" s="716"/>
      <c r="I1596" s="716"/>
      <c r="J1596" s="715" t="s">
        <v>20</v>
      </c>
      <c r="K1596" s="716"/>
      <c r="L1596" s="716"/>
      <c r="M1596" s="716"/>
      <c r="N1596" s="716"/>
      <c r="O1596" s="716"/>
      <c r="P1596" s="716"/>
    </row>
    <row r="1597" spans="2:16" x14ac:dyDescent="0.3">
      <c r="B1597" s="3"/>
      <c r="C1597" s="431">
        <v>2014</v>
      </c>
      <c r="D1597" s="416">
        <v>2015</v>
      </c>
      <c r="E1597" s="416">
        <v>2016</v>
      </c>
      <c r="F1597" s="416">
        <v>2017</v>
      </c>
      <c r="G1597" s="416">
        <v>2018</v>
      </c>
      <c r="H1597" s="416">
        <v>2019</v>
      </c>
      <c r="I1597" s="416">
        <v>2020</v>
      </c>
      <c r="J1597" s="384">
        <v>2014</v>
      </c>
      <c r="K1597" s="385">
        <v>2015</v>
      </c>
      <c r="L1597" s="385">
        <v>2016</v>
      </c>
      <c r="M1597" s="385">
        <v>2017</v>
      </c>
      <c r="N1597" s="385">
        <v>2018</v>
      </c>
      <c r="O1597" s="385">
        <v>2019</v>
      </c>
      <c r="P1597" s="385">
        <v>2020</v>
      </c>
    </row>
    <row r="1598" spans="2:16" x14ac:dyDescent="0.3">
      <c r="B1598" s="32" t="s">
        <v>327</v>
      </c>
      <c r="C1598" s="42">
        <f t="shared" ref="C1598:I1604" si="804">IF(ISNUMBER(C1506/J6*1000),C1506/J6*1000,"nav")</f>
        <v>313.78385029119158</v>
      </c>
      <c r="D1598" s="43">
        <f t="shared" si="804"/>
        <v>323.58831034968358</v>
      </c>
      <c r="E1598" s="43">
        <f t="shared" si="804"/>
        <v>341.86451465608178</v>
      </c>
      <c r="F1598" s="43">
        <f t="shared" si="804"/>
        <v>358.11255950218515</v>
      </c>
      <c r="G1598" s="43">
        <f t="shared" si="804"/>
        <v>368.24774440671348</v>
      </c>
      <c r="H1598" s="43">
        <f t="shared" si="804"/>
        <v>376.93559174548659</v>
      </c>
      <c r="I1598" s="43">
        <f t="shared" si="804"/>
        <v>369.19584811688736</v>
      </c>
      <c r="J1598" s="42">
        <f t="shared" ref="J1598:P1604" si="805">IF(ISNUMBER(J1506/J6*1000),J1506/J6*1000,"nav")</f>
        <v>9882.7265376908545</v>
      </c>
      <c r="K1598" s="43">
        <f t="shared" si="805"/>
        <v>10045.519371873752</v>
      </c>
      <c r="L1598" s="43">
        <f t="shared" si="805"/>
        <v>11176.597545586219</v>
      </c>
      <c r="M1598" s="43">
        <f t="shared" si="805"/>
        <v>14072.259272494095</v>
      </c>
      <c r="N1598" s="43">
        <f t="shared" si="805"/>
        <v>18064.995985346683</v>
      </c>
      <c r="O1598" s="43">
        <f t="shared" si="805"/>
        <v>11675.879807147119</v>
      </c>
      <c r="P1598" s="498">
        <f t="shared" si="805"/>
        <v>19098.574167529805</v>
      </c>
    </row>
    <row r="1599" spans="2:16" s="301" customFormat="1" x14ac:dyDescent="0.3">
      <c r="B1599" s="31" t="s">
        <v>640</v>
      </c>
      <c r="C1599" s="34">
        <f t="shared" si="804"/>
        <v>912.76781810231739</v>
      </c>
      <c r="D1599" s="35">
        <f t="shared" si="804"/>
        <v>933.26480374387961</v>
      </c>
      <c r="E1599" s="35">
        <f t="shared" si="804"/>
        <v>1076.3628574488594</v>
      </c>
      <c r="F1599" s="35">
        <f t="shared" si="804"/>
        <v>959.29616281534868</v>
      </c>
      <c r="G1599" s="35">
        <f t="shared" si="804"/>
        <v>1001.7832791356343</v>
      </c>
      <c r="H1599" s="35">
        <f t="shared" si="804"/>
        <v>999.11766232418142</v>
      </c>
      <c r="I1599" s="35">
        <f t="shared" si="804"/>
        <v>978.40322539225997</v>
      </c>
      <c r="J1599" s="34">
        <f t="shared" si="805"/>
        <v>13412.767818102317</v>
      </c>
      <c r="K1599" s="35">
        <f t="shared" si="805"/>
        <v>23948.386398679904</v>
      </c>
      <c r="L1599" s="35">
        <f t="shared" si="805"/>
        <v>24488.593766734495</v>
      </c>
      <c r="M1599" s="35">
        <f t="shared" si="805"/>
        <v>29960.780156879369</v>
      </c>
      <c r="N1599" s="35">
        <f t="shared" si="805"/>
        <v>27840.134270429036</v>
      </c>
      <c r="O1599" s="35">
        <f t="shared" si="805"/>
        <v>38646.390200861584</v>
      </c>
      <c r="P1599" s="499">
        <f t="shared" si="805"/>
        <v>40307.131301199246</v>
      </c>
    </row>
    <row r="1600" spans="2:16" x14ac:dyDescent="0.3">
      <c r="B1600" s="31" t="s">
        <v>328</v>
      </c>
      <c r="C1600" s="34">
        <f t="shared" si="804"/>
        <v>223.42581102339582</v>
      </c>
      <c r="D1600" s="35">
        <f t="shared" si="804"/>
        <v>221.82814765836352</v>
      </c>
      <c r="E1600" s="35">
        <f t="shared" si="804"/>
        <v>232.49453091376594</v>
      </c>
      <c r="F1600" s="35">
        <f t="shared" si="804"/>
        <v>272.70006315927577</v>
      </c>
      <c r="G1600" s="35">
        <f t="shared" si="804"/>
        <v>287.46553342079875</v>
      </c>
      <c r="H1600" s="35">
        <f t="shared" si="804"/>
        <v>298.72561720527858</v>
      </c>
      <c r="I1600" s="35">
        <f t="shared" si="804"/>
        <v>294.24343043309443</v>
      </c>
      <c r="J1600" s="34">
        <f t="shared" si="805"/>
        <v>936.46232172047462</v>
      </c>
      <c r="K1600" s="35">
        <f t="shared" si="805"/>
        <v>1026.4283658287591</v>
      </c>
      <c r="L1600" s="35">
        <f t="shared" si="805"/>
        <v>884.59519122069662</v>
      </c>
      <c r="M1600" s="35">
        <f t="shared" si="805"/>
        <v>1012.2070708954886</v>
      </c>
      <c r="N1600" s="35">
        <f t="shared" si="805"/>
        <v>1566.4671351012159</v>
      </c>
      <c r="O1600" s="35">
        <f t="shared" si="805"/>
        <v>2506.2946908803283</v>
      </c>
      <c r="P1600" s="499">
        <f t="shared" si="805"/>
        <v>3056.072555839884</v>
      </c>
    </row>
    <row r="1601" spans="2:17" x14ac:dyDescent="0.3">
      <c r="B1601" s="31" t="s">
        <v>329</v>
      </c>
      <c r="C1601" s="34">
        <f t="shared" si="804"/>
        <v>914.3775949559091</v>
      </c>
      <c r="D1601" s="35">
        <f t="shared" si="804"/>
        <v>896.31349216309059</v>
      </c>
      <c r="E1601" s="35">
        <f t="shared" si="804"/>
        <v>878.10975330760402</v>
      </c>
      <c r="F1601" s="35">
        <f t="shared" si="804"/>
        <v>849.01341792739663</v>
      </c>
      <c r="G1601" s="35">
        <f t="shared" si="804"/>
        <v>842.08294783229712</v>
      </c>
      <c r="H1601" s="35">
        <f t="shared" si="804"/>
        <v>815.06706313493464</v>
      </c>
      <c r="I1601" s="35">
        <f t="shared" si="804"/>
        <v>768.49882269044269</v>
      </c>
      <c r="J1601" s="34">
        <f t="shared" si="805"/>
        <v>25014.170681368752</v>
      </c>
      <c r="K1601" s="35">
        <f t="shared" si="805"/>
        <v>25738.825017238058</v>
      </c>
      <c r="L1601" s="35">
        <f t="shared" si="805"/>
        <v>23994.467211525603</v>
      </c>
      <c r="M1601" s="35">
        <f t="shared" si="805"/>
        <v>23145.238241902782</v>
      </c>
      <c r="N1601" s="35">
        <f t="shared" si="805"/>
        <v>40756.594046185302</v>
      </c>
      <c r="O1601" s="35">
        <f t="shared" si="805"/>
        <v>53311.63107751296</v>
      </c>
      <c r="P1601" s="499">
        <f t="shared" si="805"/>
        <v>63449.576599811058</v>
      </c>
    </row>
    <row r="1602" spans="2:17" x14ac:dyDescent="0.3">
      <c r="B1602" s="31" t="s">
        <v>330</v>
      </c>
      <c r="C1602" s="34">
        <f t="shared" si="804"/>
        <v>447.67098369612978</v>
      </c>
      <c r="D1602" s="35">
        <f t="shared" si="804"/>
        <v>443.81571787609704</v>
      </c>
      <c r="E1602" s="35">
        <f t="shared" si="804"/>
        <v>425.21811487516447</v>
      </c>
      <c r="F1602" s="35">
        <f t="shared" si="804"/>
        <v>413.80751120896076</v>
      </c>
      <c r="G1602" s="35">
        <f t="shared" si="804"/>
        <v>398.26349012247351</v>
      </c>
      <c r="H1602" s="35">
        <f t="shared" si="804"/>
        <v>396.18539927533135</v>
      </c>
      <c r="I1602" s="35">
        <f t="shared" si="804"/>
        <v>392.4801280275625</v>
      </c>
      <c r="J1602" s="34" t="str">
        <f t="shared" si="805"/>
        <v>nav</v>
      </c>
      <c r="K1602" s="35" t="str">
        <f t="shared" si="805"/>
        <v>nav</v>
      </c>
      <c r="L1602" s="35" t="str">
        <f t="shared" si="805"/>
        <v>nav</v>
      </c>
      <c r="M1602" s="35" t="str">
        <f t="shared" si="805"/>
        <v>nav</v>
      </c>
      <c r="N1602" s="35" t="str">
        <f t="shared" si="805"/>
        <v>nav</v>
      </c>
      <c r="O1602" s="35" t="str">
        <f t="shared" si="805"/>
        <v>nav</v>
      </c>
      <c r="P1602" s="499" t="str">
        <f t="shared" si="805"/>
        <v>nav</v>
      </c>
    </row>
    <row r="1603" spans="2:17" x14ac:dyDescent="0.3">
      <c r="B1603" s="31" t="s">
        <v>331</v>
      </c>
      <c r="C1603" s="34">
        <f t="shared" si="804"/>
        <v>302.63237926853225</v>
      </c>
      <c r="D1603" s="35">
        <f t="shared" si="804"/>
        <v>307.38492436374571</v>
      </c>
      <c r="E1603" s="35">
        <f t="shared" si="804"/>
        <v>312.36340383428899</v>
      </c>
      <c r="F1603" s="35">
        <f t="shared" si="804"/>
        <v>318.69521646169028</v>
      </c>
      <c r="G1603" s="35">
        <f t="shared" si="804"/>
        <v>324.53590142038883</v>
      </c>
      <c r="H1603" s="35">
        <f t="shared" si="804"/>
        <v>328.12250679798603</v>
      </c>
      <c r="I1603" s="35">
        <f t="shared" si="804"/>
        <v>323.45078330953459</v>
      </c>
      <c r="J1603" s="34">
        <f t="shared" si="805"/>
        <v>6898.0628023871623</v>
      </c>
      <c r="K1603" s="35">
        <f t="shared" si="805"/>
        <v>6580.5309811620164</v>
      </c>
      <c r="L1603" s="35">
        <f t="shared" si="805"/>
        <v>7474.3616663987577</v>
      </c>
      <c r="M1603" s="35">
        <f t="shared" si="805"/>
        <v>8186.220904251677</v>
      </c>
      <c r="N1603" s="35">
        <f t="shared" si="805"/>
        <v>8745.7137903577932</v>
      </c>
      <c r="O1603" s="35">
        <f t="shared" si="805"/>
        <v>11516.903460518241</v>
      </c>
      <c r="P1603" s="499">
        <f t="shared" si="805"/>
        <v>13583.324876325189</v>
      </c>
    </row>
    <row r="1604" spans="2:17" x14ac:dyDescent="0.3">
      <c r="B1604" s="31" t="s">
        <v>332</v>
      </c>
      <c r="C1604" s="34">
        <f t="shared" si="804"/>
        <v>491.50251648869437</v>
      </c>
      <c r="D1604" s="35">
        <f t="shared" si="804"/>
        <v>507.84038084303586</v>
      </c>
      <c r="E1604" s="35">
        <f t="shared" si="804"/>
        <v>541.26761726919744</v>
      </c>
      <c r="F1604" s="35">
        <f t="shared" si="804"/>
        <v>523.90297203768955</v>
      </c>
      <c r="G1604" s="35">
        <f t="shared" si="804"/>
        <v>536.03528612916409</v>
      </c>
      <c r="H1604" s="35">
        <f t="shared" si="804"/>
        <v>555.35706420352471</v>
      </c>
      <c r="I1604" s="35">
        <f t="shared" si="804"/>
        <v>527.26949632593357</v>
      </c>
      <c r="J1604" s="34">
        <f t="shared" si="805"/>
        <v>30987.075746487782</v>
      </c>
      <c r="K1604" s="35">
        <f t="shared" si="805"/>
        <v>30347.498161820626</v>
      </c>
      <c r="L1604" s="35">
        <f t="shared" si="805"/>
        <v>34843.975059566023</v>
      </c>
      <c r="M1604" s="35">
        <f t="shared" si="805"/>
        <v>35694.932431271591</v>
      </c>
      <c r="N1604" s="35">
        <f t="shared" si="805"/>
        <v>35136.093699294201</v>
      </c>
      <c r="O1604" s="35">
        <f t="shared" si="805"/>
        <v>34756.771764677695</v>
      </c>
      <c r="P1604" s="499">
        <f t="shared" si="805"/>
        <v>37507.741154041199</v>
      </c>
    </row>
    <row r="1605" spans="2:17" x14ac:dyDescent="0.3">
      <c r="B1605" s="31" t="s">
        <v>477</v>
      </c>
      <c r="C1605" s="34" t="str">
        <f>IF(ISNUMBER(C1513/J13*1000),C1513/J13*1000,"nav")</f>
        <v>nav</v>
      </c>
      <c r="D1605" s="35">
        <f>IF(ISNUMBER(D1513/K13*1000),D1513/(K13+K14)*1000,"nav")</f>
        <v>917.29247517766237</v>
      </c>
      <c r="E1605" s="35">
        <f t="shared" ref="E1605:I1605" si="806">IF(ISNUMBER(E1513/L13*1000),E1513/(L13+L14)*1000,"nav")</f>
        <v>912.53615238855093</v>
      </c>
      <c r="F1605" s="35">
        <f t="shared" si="806"/>
        <v>882.30895767907873</v>
      </c>
      <c r="G1605" s="35">
        <f t="shared" si="806"/>
        <v>889.19972025177344</v>
      </c>
      <c r="H1605" s="35">
        <f t="shared" si="806"/>
        <v>848.31347202585334</v>
      </c>
      <c r="I1605" s="35">
        <f t="shared" si="806"/>
        <v>856.05095541401272</v>
      </c>
      <c r="J1605" s="34" t="str">
        <f>IF(ISNUMBER(J1513/J13*1000),J1513/J13*1000,"nav")</f>
        <v>nav</v>
      </c>
      <c r="K1605" s="35">
        <f>IF(ISNUMBER(K1513/K13*1000),K1513/(K13+K14)*1000,"nav")</f>
        <v>38581.724711456074</v>
      </c>
      <c r="L1605" s="35">
        <f t="shared" ref="L1605:P1605" si="807">IF(ISNUMBER(L1513/L13*1000),L1513/(L13+L14)*1000,"nav")</f>
        <v>42679.764635484193</v>
      </c>
      <c r="M1605" s="35">
        <f t="shared" si="807"/>
        <v>41792.532775036139</v>
      </c>
      <c r="N1605" s="35">
        <f t="shared" si="807"/>
        <v>49850.134878609249</v>
      </c>
      <c r="O1605" s="35">
        <f t="shared" si="807"/>
        <v>56488.588164007269</v>
      </c>
      <c r="P1605" s="35">
        <f t="shared" si="807"/>
        <v>65105.732484076427</v>
      </c>
      <c r="Q1605" s="629"/>
    </row>
    <row r="1606" spans="2:17" s="301" customFormat="1" x14ac:dyDescent="0.3">
      <c r="B1606" s="31" t="s">
        <v>727</v>
      </c>
      <c r="C1606" s="34">
        <f t="shared" ref="C1606:C1614" si="808">IF(ISNUMBER(C1514/J15*1000),C1514/J15*1000,"nav")</f>
        <v>226.23663653381013</v>
      </c>
      <c r="D1606" s="35">
        <f t="shared" ref="D1606:D1614" si="809">IF(ISNUMBER(D1514/K15*1000),D1514/K15*1000,"nav")</f>
        <v>239.57475113097712</v>
      </c>
      <c r="E1606" s="35">
        <f t="shared" ref="E1606:E1614" si="810">IF(ISNUMBER(E1514/L15*1000),E1514/L15*1000,"nav")</f>
        <v>241.9423633878707</v>
      </c>
      <c r="F1606" s="35">
        <f t="shared" ref="F1606:F1614" si="811">IF(ISNUMBER(F1514/M15*1000),F1514/M15*1000,"nav")</f>
        <v>237.88552609924901</v>
      </c>
      <c r="G1606" s="35">
        <f t="shared" ref="G1606:G1614" si="812">IF(ISNUMBER(G1514/N15*1000),G1514/N15*1000,"nav")</f>
        <v>254.64936280678936</v>
      </c>
      <c r="H1606" s="35">
        <f t="shared" ref="H1606:H1614" si="813">IF(ISNUMBER(H1514/O15*1000),H1514/O15*1000,"nav")</f>
        <v>265.05696726879438</v>
      </c>
      <c r="I1606" s="35">
        <f t="shared" ref="I1606:I1614" si="814">IF(ISNUMBER(I1514/P15*1000),I1514/P15*1000,"nav")</f>
        <v>267.09470348975753</v>
      </c>
      <c r="J1606" s="34" t="str">
        <f t="shared" ref="J1606:L1614" si="815">IF(ISNUMBER(J1514/J15*1000),J1514/J15*1000,"nav")</f>
        <v>nav</v>
      </c>
      <c r="K1606" s="35">
        <f t="shared" si="815"/>
        <v>4569.4890865715033</v>
      </c>
      <c r="L1606" s="35">
        <f t="shared" si="815"/>
        <v>4612.8770934004006</v>
      </c>
      <c r="M1606" s="35">
        <f t="shared" ref="M1606:P1614" si="816">IF(ISNUMBER(M1514/M15*1000),M1514/M15*1000,"nav")</f>
        <v>4794.8447446759928</v>
      </c>
      <c r="N1606" s="35">
        <f t="shared" si="816"/>
        <v>5056.3905887704741</v>
      </c>
      <c r="O1606" s="35">
        <f t="shared" si="816"/>
        <v>7229.852977643136</v>
      </c>
      <c r="P1606" s="499">
        <f t="shared" si="816"/>
        <v>8583.8081445667067</v>
      </c>
    </row>
    <row r="1607" spans="2:17" x14ac:dyDescent="0.3">
      <c r="B1607" s="31" t="s">
        <v>333</v>
      </c>
      <c r="C1607" s="34">
        <f t="shared" si="808"/>
        <v>254.79438358817978</v>
      </c>
      <c r="D1607" s="35">
        <f t="shared" si="809"/>
        <v>260.54725146611742</v>
      </c>
      <c r="E1607" s="35">
        <f t="shared" si="810"/>
        <v>259.75883359205693</v>
      </c>
      <c r="F1607" s="35">
        <f t="shared" si="811"/>
        <v>259.15240163251713</v>
      </c>
      <c r="G1607" s="35">
        <f t="shared" si="812"/>
        <v>258.66323600871368</v>
      </c>
      <c r="H1607" s="35">
        <f t="shared" si="813"/>
        <v>258.28397142882028</v>
      </c>
      <c r="I1607" s="35">
        <f t="shared" si="814"/>
        <v>258.02707844687632</v>
      </c>
      <c r="J1607" s="34">
        <f t="shared" si="815"/>
        <v>2715.4113890433732</v>
      </c>
      <c r="K1607" s="35">
        <f t="shared" si="815"/>
        <v>3641.4313900491397</v>
      </c>
      <c r="L1607" s="35">
        <f t="shared" si="815"/>
        <v>3736.1633827321057</v>
      </c>
      <c r="M1607" s="35">
        <f t="shared" si="816"/>
        <v>4026.6340663220408</v>
      </c>
      <c r="N1607" s="35">
        <f t="shared" si="816"/>
        <v>4723.8155412357728</v>
      </c>
      <c r="O1607" s="35">
        <f t="shared" si="816"/>
        <v>5896.5074654519449</v>
      </c>
      <c r="P1607" s="499">
        <f t="shared" si="816"/>
        <v>7747.1404239997137</v>
      </c>
    </row>
    <row r="1608" spans="2:17" x14ac:dyDescent="0.3">
      <c r="B1608" s="31" t="s">
        <v>334</v>
      </c>
      <c r="C1608" s="34">
        <f t="shared" si="808"/>
        <v>215.54185178097228</v>
      </c>
      <c r="D1608" s="35">
        <f t="shared" si="809"/>
        <v>230.03170917414121</v>
      </c>
      <c r="E1608" s="35">
        <f t="shared" si="810"/>
        <v>241.60190147772667</v>
      </c>
      <c r="F1608" s="35">
        <f t="shared" si="811"/>
        <v>246.21726121618769</v>
      </c>
      <c r="G1608" s="35">
        <f t="shared" si="812"/>
        <v>241.5129427813751</v>
      </c>
      <c r="H1608" s="35">
        <f t="shared" si="813"/>
        <v>244.27810459945073</v>
      </c>
      <c r="I1608" s="35">
        <f t="shared" si="814"/>
        <v>240.53386535904824</v>
      </c>
      <c r="J1608" s="34" t="str">
        <f t="shared" si="815"/>
        <v>nav</v>
      </c>
      <c r="K1608" s="35" t="str">
        <f t="shared" si="815"/>
        <v>nav</v>
      </c>
      <c r="L1608" s="35" t="str">
        <f t="shared" si="815"/>
        <v>nav</v>
      </c>
      <c r="M1608" s="35" t="str">
        <f t="shared" si="816"/>
        <v>nav</v>
      </c>
      <c r="N1608" s="35" t="str">
        <f t="shared" si="816"/>
        <v>nav</v>
      </c>
      <c r="O1608" s="35" t="str">
        <f t="shared" si="816"/>
        <v>nav</v>
      </c>
      <c r="P1608" s="499" t="str">
        <f t="shared" si="816"/>
        <v>nav</v>
      </c>
    </row>
    <row r="1609" spans="2:17" x14ac:dyDescent="0.3">
      <c r="B1609" s="31" t="s">
        <v>335</v>
      </c>
      <c r="C1609" s="34">
        <f t="shared" si="808"/>
        <v>157.49245447483739</v>
      </c>
      <c r="D1609" s="35">
        <f t="shared" si="809"/>
        <v>163.70256968727446</v>
      </c>
      <c r="E1609" s="35">
        <f t="shared" si="810"/>
        <v>169.59044881269489</v>
      </c>
      <c r="F1609" s="35">
        <f t="shared" si="811"/>
        <v>170.64422990165116</v>
      </c>
      <c r="G1609" s="35">
        <f t="shared" si="812"/>
        <v>176.42750937617896</v>
      </c>
      <c r="H1609" s="35">
        <f t="shared" si="813"/>
        <v>186.0607317952022</v>
      </c>
      <c r="I1609" s="35">
        <f t="shared" si="814"/>
        <v>183.78401616439535</v>
      </c>
      <c r="J1609" s="34" t="str">
        <f t="shared" si="815"/>
        <v>nav</v>
      </c>
      <c r="K1609" s="35" t="str">
        <f t="shared" si="815"/>
        <v>nav</v>
      </c>
      <c r="L1609" s="35" t="str">
        <f t="shared" si="815"/>
        <v>nav</v>
      </c>
      <c r="M1609" s="35" t="str">
        <f t="shared" si="816"/>
        <v>nav</v>
      </c>
      <c r="N1609" s="35" t="str">
        <f t="shared" si="816"/>
        <v>nav</v>
      </c>
      <c r="O1609" s="35" t="str">
        <f t="shared" si="816"/>
        <v>nav</v>
      </c>
      <c r="P1609" s="499" t="str">
        <f t="shared" si="816"/>
        <v>nav</v>
      </c>
    </row>
    <row r="1610" spans="2:17" x14ac:dyDescent="0.3">
      <c r="B1610" s="31" t="s">
        <v>336</v>
      </c>
      <c r="C1610" s="34">
        <f t="shared" si="808"/>
        <v>188.90456342608806</v>
      </c>
      <c r="D1610" s="35">
        <f t="shared" si="809"/>
        <v>193.42004140512674</v>
      </c>
      <c r="E1610" s="35">
        <f t="shared" si="810"/>
        <v>202.44967784414243</v>
      </c>
      <c r="F1610" s="35">
        <f t="shared" si="811"/>
        <v>253.12907895499509</v>
      </c>
      <c r="G1610" s="35">
        <f t="shared" si="812"/>
        <v>260.71208085589723</v>
      </c>
      <c r="H1610" s="35">
        <f t="shared" si="813"/>
        <v>276.14286571190729</v>
      </c>
      <c r="I1610" s="35" t="str">
        <f t="shared" si="814"/>
        <v>nav</v>
      </c>
      <c r="J1610" s="34">
        <f t="shared" si="815"/>
        <v>8152.7232636522203</v>
      </c>
      <c r="K1610" s="35">
        <f t="shared" si="815"/>
        <v>8981.529489201941</v>
      </c>
      <c r="L1610" s="35">
        <f t="shared" si="815"/>
        <v>9828.5460659361324</v>
      </c>
      <c r="M1610" s="35">
        <f t="shared" si="816"/>
        <v>10692.685890291656</v>
      </c>
      <c r="N1610" s="35">
        <f t="shared" si="816"/>
        <v>12485.618726157843</v>
      </c>
      <c r="O1610" s="35">
        <f t="shared" si="816"/>
        <v>14641.058164831324</v>
      </c>
      <c r="P1610" s="499" t="str">
        <f t="shared" si="816"/>
        <v>nav</v>
      </c>
    </row>
    <row r="1611" spans="2:17" x14ac:dyDescent="0.3">
      <c r="B1611" s="31" t="s">
        <v>337</v>
      </c>
      <c r="C1611" s="34">
        <f t="shared" si="808"/>
        <v>248.09060285004705</v>
      </c>
      <c r="D1611" s="35">
        <f t="shared" si="809"/>
        <v>268.33013985731606</v>
      </c>
      <c r="E1611" s="35">
        <f t="shared" si="810"/>
        <v>283.17491385894556</v>
      </c>
      <c r="F1611" s="35">
        <f t="shared" si="811"/>
        <v>292.2558493454531</v>
      </c>
      <c r="G1611" s="35">
        <f t="shared" si="812"/>
        <v>300.30734991280565</v>
      </c>
      <c r="H1611" s="35">
        <f t="shared" si="813"/>
        <v>317.23291035611948</v>
      </c>
      <c r="I1611" s="35">
        <f t="shared" si="814"/>
        <v>314.97347130913255</v>
      </c>
      <c r="J1611" s="34">
        <f t="shared" si="815"/>
        <v>4271.3674102437144</v>
      </c>
      <c r="K1611" s="35">
        <f t="shared" si="815"/>
        <v>5258.6895930289475</v>
      </c>
      <c r="L1611" s="35">
        <f t="shared" si="815"/>
        <v>5823.1997971224937</v>
      </c>
      <c r="M1611" s="35">
        <f t="shared" si="816"/>
        <v>6410.7480923717285</v>
      </c>
      <c r="N1611" s="35">
        <f t="shared" si="816"/>
        <v>6864.8915966444674</v>
      </c>
      <c r="O1611" s="35">
        <f t="shared" si="816"/>
        <v>8149.0048579306294</v>
      </c>
      <c r="P1611" s="499">
        <f t="shared" si="816"/>
        <v>8521.9896178388881</v>
      </c>
    </row>
    <row r="1612" spans="2:17" x14ac:dyDescent="0.3">
      <c r="B1612" s="31" t="s">
        <v>338</v>
      </c>
      <c r="C1612" s="34">
        <f t="shared" si="808"/>
        <v>186.26360024706963</v>
      </c>
      <c r="D1612" s="35">
        <f t="shared" si="809"/>
        <v>185.61949261223444</v>
      </c>
      <c r="E1612" s="35">
        <f t="shared" si="810"/>
        <v>186.29999171351642</v>
      </c>
      <c r="F1612" s="35">
        <f t="shared" si="811"/>
        <v>195.72466012793859</v>
      </c>
      <c r="G1612" s="35">
        <f t="shared" si="812"/>
        <v>198.21400391862565</v>
      </c>
      <c r="H1612" s="35">
        <f t="shared" si="813"/>
        <v>201.90933628661926</v>
      </c>
      <c r="I1612" s="35">
        <f t="shared" si="814"/>
        <v>207.50972970660709</v>
      </c>
      <c r="J1612" s="34">
        <f t="shared" si="815"/>
        <v>3998.2082643356875</v>
      </c>
      <c r="K1612" s="35">
        <f t="shared" si="815"/>
        <v>4481.2157251537355</v>
      </c>
      <c r="L1612" s="35">
        <f t="shared" si="815"/>
        <v>5268.6279567282163</v>
      </c>
      <c r="M1612" s="35">
        <f t="shared" si="816"/>
        <v>6299.8605335963312</v>
      </c>
      <c r="N1612" s="35">
        <f t="shared" si="816"/>
        <v>7062.4018234554087</v>
      </c>
      <c r="O1612" s="35">
        <f t="shared" si="816"/>
        <v>7588.519106378888</v>
      </c>
      <c r="P1612" s="499">
        <f t="shared" si="816"/>
        <v>8459.7787215140088</v>
      </c>
    </row>
    <row r="1613" spans="2:17" x14ac:dyDescent="0.3">
      <c r="B1613" s="31" t="s">
        <v>339</v>
      </c>
      <c r="C1613" s="34" t="str">
        <f t="shared" si="808"/>
        <v>nav</v>
      </c>
      <c r="D1613" s="35" t="str">
        <f t="shared" si="809"/>
        <v>nav</v>
      </c>
      <c r="E1613" s="35" t="str">
        <f t="shared" si="810"/>
        <v>nav</v>
      </c>
      <c r="F1613" s="35" t="str">
        <f t="shared" si="811"/>
        <v>nav</v>
      </c>
      <c r="G1613" s="35" t="str">
        <f t="shared" si="812"/>
        <v>nav</v>
      </c>
      <c r="H1613" s="35" t="str">
        <f t="shared" si="813"/>
        <v>nav</v>
      </c>
      <c r="I1613" s="35" t="str">
        <f t="shared" si="814"/>
        <v>nav</v>
      </c>
      <c r="J1613" s="34" t="str">
        <f t="shared" si="815"/>
        <v>nav</v>
      </c>
      <c r="K1613" s="35" t="str">
        <f t="shared" si="815"/>
        <v>nav</v>
      </c>
      <c r="L1613" s="35" t="str">
        <f t="shared" si="815"/>
        <v>nav</v>
      </c>
      <c r="M1613" s="35" t="str">
        <f t="shared" si="816"/>
        <v>nav</v>
      </c>
      <c r="N1613" s="35" t="str">
        <f t="shared" si="816"/>
        <v>nav</v>
      </c>
      <c r="O1613" s="35" t="str">
        <f t="shared" si="816"/>
        <v>nav</v>
      </c>
      <c r="P1613" s="499" t="str">
        <f t="shared" si="816"/>
        <v>nav</v>
      </c>
    </row>
    <row r="1614" spans="2:17" x14ac:dyDescent="0.3">
      <c r="B1614" s="33" t="s">
        <v>340</v>
      </c>
      <c r="C1614" s="36">
        <f t="shared" si="808"/>
        <v>325.56753184875527</v>
      </c>
      <c r="D1614" s="37">
        <f t="shared" si="809"/>
        <v>327.48818782707144</v>
      </c>
      <c r="E1614" s="37">
        <f t="shared" si="810"/>
        <v>337.54463972464629</v>
      </c>
      <c r="F1614" s="37">
        <f t="shared" si="811"/>
        <v>345.70882471530615</v>
      </c>
      <c r="G1614" s="37">
        <f t="shared" si="812"/>
        <v>350.20780713261473</v>
      </c>
      <c r="H1614" s="37">
        <f t="shared" si="813"/>
        <v>362.90721672159151</v>
      </c>
      <c r="I1614" s="37">
        <f t="shared" si="814"/>
        <v>365.10636741114712</v>
      </c>
      <c r="J1614" s="36">
        <f t="shared" si="815"/>
        <v>11351.751932406827</v>
      </c>
      <c r="K1614" s="37">
        <f t="shared" si="815"/>
        <v>11585.820798759991</v>
      </c>
      <c r="L1614" s="37">
        <f t="shared" si="815"/>
        <v>12133.141787213926</v>
      </c>
      <c r="M1614" s="37">
        <f t="shared" si="816"/>
        <v>12556.822663166826</v>
      </c>
      <c r="N1614" s="37">
        <f t="shared" si="816"/>
        <v>13812.607922495188</v>
      </c>
      <c r="O1614" s="37">
        <f t="shared" si="816"/>
        <v>14191.505038545145</v>
      </c>
      <c r="P1614" s="500">
        <f t="shared" si="816"/>
        <v>14064.277744242625</v>
      </c>
    </row>
    <row r="1615" spans="2:17" x14ac:dyDescent="0.3">
      <c r="B1615" s="3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</row>
    <row r="1616" spans="2:17" x14ac:dyDescent="0.3">
      <c r="B1616" s="722" t="s">
        <v>415</v>
      </c>
      <c r="C1616" s="722"/>
      <c r="D1616" s="722"/>
      <c r="E1616" s="722"/>
      <c r="F1616" s="722"/>
      <c r="G1616" s="722"/>
      <c r="H1616" s="722"/>
      <c r="I1616" s="722"/>
      <c r="J1616" s="722"/>
      <c r="K1616" s="722"/>
      <c r="L1616" s="722"/>
      <c r="M1616" s="722"/>
      <c r="N1616" s="722"/>
      <c r="O1616" s="722"/>
      <c r="P1616" s="722"/>
    </row>
    <row r="1617" spans="2:17" x14ac:dyDescent="0.3">
      <c r="B1617" s="3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</row>
    <row r="1618" spans="2:17" x14ac:dyDescent="0.3">
      <c r="B1618" s="7"/>
      <c r="C1618" s="715" t="s">
        <v>21</v>
      </c>
      <c r="D1618" s="716"/>
      <c r="E1618" s="716"/>
      <c r="F1618" s="716"/>
      <c r="G1618" s="716"/>
      <c r="H1618" s="716"/>
      <c r="I1618" s="716"/>
      <c r="J1618" s="715" t="s">
        <v>408</v>
      </c>
      <c r="K1618" s="716"/>
      <c r="L1618" s="716"/>
      <c r="M1618" s="716"/>
      <c r="N1618" s="716"/>
      <c r="O1618" s="716"/>
      <c r="P1618" s="716"/>
    </row>
    <row r="1619" spans="2:17" x14ac:dyDescent="0.3">
      <c r="B1619" s="3"/>
      <c r="C1619" s="432">
        <v>2014</v>
      </c>
      <c r="D1619" s="433">
        <v>2015</v>
      </c>
      <c r="E1619" s="433">
        <v>2016</v>
      </c>
      <c r="F1619" s="433">
        <v>2017</v>
      </c>
      <c r="G1619" s="433">
        <v>2018</v>
      </c>
      <c r="H1619" s="433">
        <v>2019</v>
      </c>
      <c r="I1619" s="433">
        <v>2020</v>
      </c>
      <c r="J1619" s="8">
        <v>2014</v>
      </c>
      <c r="K1619" s="9">
        <v>2015</v>
      </c>
      <c r="L1619" s="9">
        <v>2016</v>
      </c>
      <c r="M1619" s="9">
        <v>2017</v>
      </c>
      <c r="N1619" s="9">
        <v>2018</v>
      </c>
      <c r="O1619" s="9">
        <v>2019</v>
      </c>
      <c r="P1619" s="9">
        <v>2020</v>
      </c>
    </row>
    <row r="1620" spans="2:17" x14ac:dyDescent="0.3">
      <c r="B1620" s="32" t="s">
        <v>327</v>
      </c>
      <c r="C1620" s="42" t="s">
        <v>10</v>
      </c>
      <c r="D1620" s="43" t="s">
        <v>10</v>
      </c>
      <c r="E1620" s="43" t="s">
        <v>10</v>
      </c>
      <c r="F1620" s="43" t="s">
        <v>10</v>
      </c>
      <c r="G1620" s="43" t="s">
        <v>10</v>
      </c>
      <c r="H1620" s="43" t="s">
        <v>10</v>
      </c>
      <c r="I1620" s="43" t="s">
        <v>10</v>
      </c>
      <c r="J1620" s="42" t="s">
        <v>10</v>
      </c>
      <c r="K1620" s="43" t="s">
        <v>10</v>
      </c>
      <c r="L1620" s="43" t="s">
        <v>10</v>
      </c>
      <c r="M1620" s="43" t="s">
        <v>10</v>
      </c>
      <c r="N1620" s="43" t="s">
        <v>10</v>
      </c>
      <c r="O1620" s="43" t="s">
        <v>10</v>
      </c>
      <c r="P1620" s="498" t="s">
        <v>10</v>
      </c>
    </row>
    <row r="1621" spans="2:17" s="301" customFormat="1" x14ac:dyDescent="0.3">
      <c r="B1621" s="31" t="s">
        <v>640</v>
      </c>
      <c r="C1621" s="34" t="s">
        <v>10</v>
      </c>
      <c r="D1621" s="35" t="s">
        <v>10</v>
      </c>
      <c r="E1621" s="35" t="s">
        <v>10</v>
      </c>
      <c r="F1621" s="35" t="s">
        <v>10</v>
      </c>
      <c r="G1621" s="35" t="s">
        <v>10</v>
      </c>
      <c r="H1621" s="35" t="s">
        <v>10</v>
      </c>
      <c r="I1621" s="35" t="s">
        <v>10</v>
      </c>
      <c r="J1621" s="34" t="s">
        <v>10</v>
      </c>
      <c r="K1621" s="35" t="s">
        <v>10</v>
      </c>
      <c r="L1621" s="35" t="s">
        <v>10</v>
      </c>
      <c r="M1621" s="35" t="s">
        <v>10</v>
      </c>
      <c r="N1621" s="35" t="s">
        <v>10</v>
      </c>
      <c r="O1621" s="35" t="s">
        <v>10</v>
      </c>
      <c r="P1621" s="35" t="s">
        <v>10</v>
      </c>
      <c r="Q1621" s="629"/>
    </row>
    <row r="1622" spans="2:17" x14ac:dyDescent="0.3">
      <c r="B1622" s="31" t="s">
        <v>328</v>
      </c>
      <c r="C1622" s="34" t="s">
        <v>12</v>
      </c>
      <c r="D1622" s="35" t="s">
        <v>12</v>
      </c>
      <c r="E1622" s="35" t="s">
        <v>12</v>
      </c>
      <c r="F1622" s="35" t="s">
        <v>12</v>
      </c>
      <c r="G1622" s="35" t="s">
        <v>12</v>
      </c>
      <c r="H1622" s="35" t="s">
        <v>12</v>
      </c>
      <c r="I1622" s="35" t="s">
        <v>12</v>
      </c>
      <c r="J1622" s="34" t="s">
        <v>12</v>
      </c>
      <c r="K1622" s="35" t="s">
        <v>12</v>
      </c>
      <c r="L1622" s="35" t="s">
        <v>12</v>
      </c>
      <c r="M1622" s="35" t="s">
        <v>12</v>
      </c>
      <c r="N1622" s="35" t="s">
        <v>12</v>
      </c>
      <c r="O1622" s="35" t="s">
        <v>12</v>
      </c>
      <c r="P1622" s="499" t="s">
        <v>12</v>
      </c>
    </row>
    <row r="1623" spans="2:17" x14ac:dyDescent="0.3">
      <c r="B1623" s="31" t="s">
        <v>329</v>
      </c>
      <c r="C1623" s="34" t="s">
        <v>10</v>
      </c>
      <c r="D1623" s="35" t="s">
        <v>10</v>
      </c>
      <c r="E1623" s="35" t="s">
        <v>10</v>
      </c>
      <c r="F1623" s="35" t="s">
        <v>10</v>
      </c>
      <c r="G1623" s="35" t="s">
        <v>10</v>
      </c>
      <c r="H1623" s="35" t="s">
        <v>10</v>
      </c>
      <c r="I1623" s="35" t="s">
        <v>10</v>
      </c>
      <c r="J1623" s="34" t="s">
        <v>10</v>
      </c>
      <c r="K1623" s="35" t="s">
        <v>10</v>
      </c>
      <c r="L1623" s="35" t="s">
        <v>10</v>
      </c>
      <c r="M1623" s="35" t="s">
        <v>10</v>
      </c>
      <c r="N1623" s="35" t="s">
        <v>10</v>
      </c>
      <c r="O1623" s="35" t="s">
        <v>10</v>
      </c>
      <c r="P1623" s="499" t="s">
        <v>10</v>
      </c>
    </row>
    <row r="1624" spans="2:17" x14ac:dyDescent="0.3">
      <c r="B1624" s="31" t="s">
        <v>330</v>
      </c>
      <c r="C1624" s="34" t="s">
        <v>12</v>
      </c>
      <c r="D1624" s="35" t="s">
        <v>12</v>
      </c>
      <c r="E1624" s="35" t="s">
        <v>12</v>
      </c>
      <c r="F1624" s="35" t="s">
        <v>12</v>
      </c>
      <c r="G1624" s="35" t="s">
        <v>12</v>
      </c>
      <c r="H1624" s="35" t="s">
        <v>12</v>
      </c>
      <c r="I1624" s="35" t="s">
        <v>12</v>
      </c>
      <c r="J1624" s="34" t="s">
        <v>12</v>
      </c>
      <c r="K1624" s="35" t="s">
        <v>12</v>
      </c>
      <c r="L1624" s="35" t="s">
        <v>12</v>
      </c>
      <c r="M1624" s="35" t="s">
        <v>12</v>
      </c>
      <c r="N1624" s="35" t="s">
        <v>12</v>
      </c>
      <c r="O1624" s="35" t="s">
        <v>10</v>
      </c>
      <c r="P1624" s="499" t="s">
        <v>10</v>
      </c>
    </row>
    <row r="1625" spans="2:17" x14ac:dyDescent="0.3">
      <c r="B1625" s="31" t="s">
        <v>331</v>
      </c>
      <c r="C1625" s="34" t="s">
        <v>12</v>
      </c>
      <c r="D1625" s="35" t="s">
        <v>12</v>
      </c>
      <c r="E1625" s="35" t="s">
        <v>12</v>
      </c>
      <c r="F1625" s="35" t="s">
        <v>12</v>
      </c>
      <c r="G1625" s="35" t="s">
        <v>12</v>
      </c>
      <c r="H1625" s="35" t="s">
        <v>12</v>
      </c>
      <c r="I1625" s="35" t="s">
        <v>12</v>
      </c>
      <c r="J1625" s="34" t="s">
        <v>12</v>
      </c>
      <c r="K1625" s="35" t="s">
        <v>12</v>
      </c>
      <c r="L1625" s="35" t="s">
        <v>12</v>
      </c>
      <c r="M1625" s="35" t="s">
        <v>12</v>
      </c>
      <c r="N1625" s="35" t="s">
        <v>12</v>
      </c>
      <c r="O1625" s="35" t="s">
        <v>12</v>
      </c>
      <c r="P1625" s="499" t="s">
        <v>12</v>
      </c>
    </row>
    <row r="1626" spans="2:17" x14ac:dyDescent="0.3">
      <c r="B1626" s="31" t="s">
        <v>332</v>
      </c>
      <c r="C1626" s="34" t="s">
        <v>10</v>
      </c>
      <c r="D1626" s="35" t="s">
        <v>10</v>
      </c>
      <c r="E1626" s="35" t="s">
        <v>10</v>
      </c>
      <c r="F1626" s="35" t="s">
        <v>10</v>
      </c>
      <c r="G1626" s="35" t="s">
        <v>10</v>
      </c>
      <c r="H1626" s="35" t="s">
        <v>10</v>
      </c>
      <c r="I1626" s="35" t="s">
        <v>10</v>
      </c>
      <c r="J1626" s="34" t="s">
        <v>10</v>
      </c>
      <c r="K1626" s="35" t="s">
        <v>10</v>
      </c>
      <c r="L1626" s="35" t="s">
        <v>10</v>
      </c>
      <c r="M1626" s="35" t="s">
        <v>10</v>
      </c>
      <c r="N1626" s="35" t="s">
        <v>10</v>
      </c>
      <c r="O1626" s="35" t="s">
        <v>10</v>
      </c>
      <c r="P1626" s="499" t="s">
        <v>10</v>
      </c>
    </row>
    <row r="1627" spans="2:17" x14ac:dyDescent="0.3">
      <c r="B1627" s="31" t="s">
        <v>477</v>
      </c>
      <c r="C1627" s="34" t="s">
        <v>10</v>
      </c>
      <c r="D1627" s="35">
        <f>[1]CW!D153/(K13+K14)</f>
        <v>29786.805100549365</v>
      </c>
      <c r="E1627" s="35">
        <f>[1]CW!E153/(L13+L14)</f>
        <v>30333.100628303582</v>
      </c>
      <c r="F1627" s="35">
        <f>[1]CW!F153/(M13+M14)</f>
        <v>28552.91361347889</v>
      </c>
      <c r="G1627" s="35">
        <f>[1]CW!G153/(N13+N14)</f>
        <v>34738.735138375465</v>
      </c>
      <c r="H1627" s="35">
        <f>[1]CW!H153/(O13+O14)</f>
        <v>29771.763280145427</v>
      </c>
      <c r="I1627" s="35">
        <f>[1]CW!I153/(P13+P14)</f>
        <v>31898.08917197452</v>
      </c>
      <c r="J1627" s="34" t="s">
        <v>10</v>
      </c>
      <c r="K1627" s="35" t="s">
        <v>10</v>
      </c>
      <c r="L1627" s="35" t="s">
        <v>10</v>
      </c>
      <c r="M1627" s="35" t="s">
        <v>10</v>
      </c>
      <c r="N1627" s="35" t="s">
        <v>10</v>
      </c>
      <c r="O1627" s="35" t="s">
        <v>10</v>
      </c>
      <c r="P1627" s="499" t="s">
        <v>10</v>
      </c>
    </row>
    <row r="1628" spans="2:17" s="301" customFormat="1" x14ac:dyDescent="0.3">
      <c r="B1628" s="31" t="s">
        <v>727</v>
      </c>
      <c r="C1628" s="34" t="s">
        <v>10</v>
      </c>
      <c r="D1628" s="35" t="s">
        <v>10</v>
      </c>
      <c r="E1628" s="35" t="s">
        <v>10</v>
      </c>
      <c r="F1628" s="35" t="s">
        <v>10</v>
      </c>
      <c r="G1628" s="35" t="s">
        <v>10</v>
      </c>
      <c r="H1628" s="35" t="s">
        <v>10</v>
      </c>
      <c r="I1628" s="35" t="s">
        <v>10</v>
      </c>
      <c r="J1628" s="34" t="s">
        <v>10</v>
      </c>
      <c r="K1628" s="35" t="s">
        <v>10</v>
      </c>
      <c r="L1628" s="35" t="s">
        <v>10</v>
      </c>
      <c r="M1628" s="35" t="s">
        <v>10</v>
      </c>
      <c r="N1628" s="35" t="s">
        <v>10</v>
      </c>
      <c r="O1628" s="35" t="s">
        <v>10</v>
      </c>
      <c r="P1628" s="35" t="s">
        <v>10</v>
      </c>
      <c r="Q1628" s="629"/>
    </row>
    <row r="1629" spans="2:17" x14ac:dyDescent="0.3">
      <c r="B1629" s="31" t="s">
        <v>333</v>
      </c>
      <c r="C1629" s="34" t="s">
        <v>12</v>
      </c>
      <c r="D1629" s="35" t="s">
        <v>12</v>
      </c>
      <c r="E1629" s="35" t="s">
        <v>12</v>
      </c>
      <c r="F1629" s="35" t="s">
        <v>12</v>
      </c>
      <c r="G1629" s="35" t="s">
        <v>12</v>
      </c>
      <c r="H1629" s="35" t="s">
        <v>12</v>
      </c>
      <c r="I1629" s="35" t="s">
        <v>12</v>
      </c>
      <c r="J1629" s="34" t="s">
        <v>12</v>
      </c>
      <c r="K1629" s="35" t="s">
        <v>12</v>
      </c>
      <c r="L1629" s="35" t="s">
        <v>12</v>
      </c>
      <c r="M1629" s="35" t="s">
        <v>12</v>
      </c>
      <c r="N1629" s="35" t="s">
        <v>12</v>
      </c>
      <c r="O1629" s="35" t="s">
        <v>12</v>
      </c>
      <c r="P1629" s="499" t="s">
        <v>12</v>
      </c>
    </row>
    <row r="1630" spans="2:17" x14ac:dyDescent="0.3">
      <c r="B1630" s="31" t="s">
        <v>334</v>
      </c>
      <c r="C1630" s="34" t="s">
        <v>10</v>
      </c>
      <c r="D1630" s="35" t="s">
        <v>10</v>
      </c>
      <c r="E1630" s="35" t="s">
        <v>195</v>
      </c>
      <c r="F1630" s="35" t="s">
        <v>10</v>
      </c>
      <c r="G1630" s="35" t="s">
        <v>10</v>
      </c>
      <c r="H1630" s="35" t="s">
        <v>10</v>
      </c>
      <c r="I1630" s="35" t="s">
        <v>10</v>
      </c>
      <c r="J1630" s="34" t="s">
        <v>10</v>
      </c>
      <c r="K1630" s="35" t="s">
        <v>10</v>
      </c>
      <c r="L1630" s="35" t="s">
        <v>195</v>
      </c>
      <c r="M1630" s="35" t="s">
        <v>10</v>
      </c>
      <c r="N1630" s="35" t="s">
        <v>10</v>
      </c>
      <c r="O1630" s="35" t="s">
        <v>10</v>
      </c>
      <c r="P1630" s="499" t="s">
        <v>10</v>
      </c>
    </row>
    <row r="1631" spans="2:17" x14ac:dyDescent="0.3">
      <c r="B1631" s="31" t="s">
        <v>335</v>
      </c>
      <c r="C1631" s="34" t="s">
        <v>10</v>
      </c>
      <c r="D1631" s="35" t="s">
        <v>10</v>
      </c>
      <c r="E1631" s="35" t="s">
        <v>10</v>
      </c>
      <c r="F1631" s="35" t="s">
        <v>10</v>
      </c>
      <c r="G1631" s="35" t="s">
        <v>10</v>
      </c>
      <c r="H1631" s="35" t="s">
        <v>10</v>
      </c>
      <c r="I1631" s="35" t="s">
        <v>10</v>
      </c>
      <c r="J1631" s="34" t="s">
        <v>10</v>
      </c>
      <c r="K1631" s="35" t="s">
        <v>10</v>
      </c>
      <c r="L1631" s="35" t="s">
        <v>10</v>
      </c>
      <c r="M1631" s="35" t="s">
        <v>10</v>
      </c>
      <c r="N1631" s="35" t="s">
        <v>10</v>
      </c>
      <c r="O1631" s="35" t="s">
        <v>10</v>
      </c>
      <c r="P1631" s="499" t="s">
        <v>10</v>
      </c>
    </row>
    <row r="1632" spans="2:17" x14ac:dyDescent="0.3">
      <c r="B1632" s="31" t="s">
        <v>336</v>
      </c>
      <c r="C1632" s="34" t="s">
        <v>10</v>
      </c>
      <c r="D1632" s="35" t="s">
        <v>10</v>
      </c>
      <c r="E1632" s="35" t="s">
        <v>10</v>
      </c>
      <c r="F1632" s="35" t="s">
        <v>10</v>
      </c>
      <c r="G1632" s="35" t="s">
        <v>10</v>
      </c>
      <c r="H1632" s="35" t="s">
        <v>10</v>
      </c>
      <c r="I1632" s="35" t="s">
        <v>10</v>
      </c>
      <c r="J1632" s="34" t="s">
        <v>10</v>
      </c>
      <c r="K1632" s="35" t="s">
        <v>10</v>
      </c>
      <c r="L1632" s="35" t="s">
        <v>10</v>
      </c>
      <c r="M1632" s="35" t="s">
        <v>10</v>
      </c>
      <c r="N1632" s="35" t="s">
        <v>10</v>
      </c>
      <c r="O1632" s="35" t="s">
        <v>10</v>
      </c>
      <c r="P1632" s="499" t="s">
        <v>10</v>
      </c>
    </row>
    <row r="1633" spans="2:16" x14ac:dyDescent="0.3">
      <c r="B1633" s="31" t="s">
        <v>337</v>
      </c>
      <c r="C1633" s="34" t="s">
        <v>12</v>
      </c>
      <c r="D1633" s="35" t="s">
        <v>12</v>
      </c>
      <c r="E1633" s="35" t="s">
        <v>12</v>
      </c>
      <c r="F1633" s="35" t="s">
        <v>12</v>
      </c>
      <c r="G1633" s="35" t="s">
        <v>12</v>
      </c>
      <c r="H1633" s="35" t="s">
        <v>12</v>
      </c>
      <c r="I1633" s="35" t="s">
        <v>12</v>
      </c>
      <c r="J1633" s="34" t="s">
        <v>12</v>
      </c>
      <c r="K1633" s="35" t="s">
        <v>12</v>
      </c>
      <c r="L1633" s="35" t="s">
        <v>12</v>
      </c>
      <c r="M1633" s="35" t="s">
        <v>12</v>
      </c>
      <c r="N1633" s="35" t="s">
        <v>12</v>
      </c>
      <c r="O1633" s="35" t="s">
        <v>12</v>
      </c>
      <c r="P1633" s="499" t="s">
        <v>12</v>
      </c>
    </row>
    <row r="1634" spans="2:16" x14ac:dyDescent="0.3">
      <c r="B1634" s="31" t="s">
        <v>338</v>
      </c>
      <c r="C1634" s="34" t="s">
        <v>12</v>
      </c>
      <c r="D1634" s="35" t="s">
        <v>12</v>
      </c>
      <c r="E1634" s="35" t="s">
        <v>12</v>
      </c>
      <c r="F1634" s="35" t="s">
        <v>12</v>
      </c>
      <c r="G1634" s="35" t="s">
        <v>12</v>
      </c>
      <c r="H1634" s="35" t="s">
        <v>12</v>
      </c>
      <c r="I1634" s="35" t="s">
        <v>12</v>
      </c>
      <c r="J1634" s="34" t="s">
        <v>12</v>
      </c>
      <c r="K1634" s="35" t="s">
        <v>12</v>
      </c>
      <c r="L1634" s="35" t="s">
        <v>12</v>
      </c>
      <c r="M1634" s="35" t="s">
        <v>12</v>
      </c>
      <c r="N1634" s="35" t="s">
        <v>12</v>
      </c>
      <c r="O1634" s="35" t="s">
        <v>12</v>
      </c>
      <c r="P1634" s="499" t="s">
        <v>12</v>
      </c>
    </row>
    <row r="1635" spans="2:16" x14ac:dyDescent="0.3">
      <c r="B1635" s="31" t="s">
        <v>339</v>
      </c>
      <c r="C1635" s="34" t="s">
        <v>10</v>
      </c>
      <c r="D1635" s="35" t="s">
        <v>10</v>
      </c>
      <c r="E1635" s="35" t="s">
        <v>10</v>
      </c>
      <c r="F1635" s="35" t="s">
        <v>10</v>
      </c>
      <c r="G1635" s="35" t="s">
        <v>10</v>
      </c>
      <c r="H1635" s="35" t="s">
        <v>10</v>
      </c>
      <c r="I1635" s="35" t="s">
        <v>10</v>
      </c>
      <c r="J1635" s="34" t="s">
        <v>10</v>
      </c>
      <c r="K1635" s="35" t="s">
        <v>10</v>
      </c>
      <c r="L1635" s="35" t="s">
        <v>10</v>
      </c>
      <c r="M1635" s="35" t="s">
        <v>10</v>
      </c>
      <c r="N1635" s="35" t="s">
        <v>10</v>
      </c>
      <c r="O1635" s="35" t="s">
        <v>10</v>
      </c>
      <c r="P1635" s="499" t="s">
        <v>10</v>
      </c>
    </row>
    <row r="1636" spans="2:16" x14ac:dyDescent="0.3">
      <c r="B1636" s="33" t="s">
        <v>340</v>
      </c>
      <c r="C1636" s="36" t="s">
        <v>12</v>
      </c>
      <c r="D1636" s="37" t="s">
        <v>12</v>
      </c>
      <c r="E1636" s="37" t="s">
        <v>12</v>
      </c>
      <c r="F1636" s="37" t="s">
        <v>12</v>
      </c>
      <c r="G1636" s="37" t="s">
        <v>12</v>
      </c>
      <c r="H1636" s="37" t="s">
        <v>12</v>
      </c>
      <c r="I1636" s="37" t="s">
        <v>12</v>
      </c>
      <c r="J1636" s="36" t="s">
        <v>12</v>
      </c>
      <c r="K1636" s="37" t="s">
        <v>12</v>
      </c>
      <c r="L1636" s="37" t="s">
        <v>12</v>
      </c>
      <c r="M1636" s="37" t="s">
        <v>12</v>
      </c>
      <c r="N1636" s="37" t="s">
        <v>12</v>
      </c>
      <c r="O1636" s="37" t="s">
        <v>12</v>
      </c>
      <c r="P1636" s="500" t="s">
        <v>12</v>
      </c>
    </row>
    <row r="1637" spans="2:16" x14ac:dyDescent="0.3">
      <c r="B1637" s="3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</row>
    <row r="1638" spans="2:16" x14ac:dyDescent="0.3">
      <c r="B1638" s="722" t="s">
        <v>416</v>
      </c>
      <c r="C1638" s="722"/>
      <c r="D1638" s="722"/>
      <c r="E1638" s="722"/>
      <c r="F1638" s="722"/>
      <c r="G1638" s="722"/>
      <c r="H1638" s="722"/>
      <c r="I1638" s="722"/>
      <c r="J1638" s="722"/>
      <c r="K1638" s="722"/>
      <c r="L1638" s="722"/>
      <c r="M1638" s="722"/>
      <c r="N1638" s="722"/>
      <c r="O1638" s="722"/>
      <c r="P1638" s="722"/>
    </row>
    <row r="1639" spans="2:16" x14ac:dyDescent="0.3">
      <c r="B1639" s="709" t="s">
        <v>417</v>
      </c>
      <c r="C1639" s="709"/>
      <c r="D1639" s="709"/>
      <c r="E1639" s="709"/>
      <c r="F1639" s="709"/>
      <c r="G1639" s="709"/>
      <c r="H1639" s="709"/>
      <c r="I1639" s="709"/>
      <c r="J1639" s="709"/>
      <c r="K1639" s="709"/>
      <c r="L1639" s="709"/>
      <c r="M1639" s="709"/>
      <c r="N1639" s="709"/>
      <c r="O1639" s="709"/>
      <c r="P1639" s="709"/>
    </row>
    <row r="1640" spans="2:16" x14ac:dyDescent="0.3">
      <c r="B1640" s="4" t="s">
        <v>418</v>
      </c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</row>
    <row r="1641" spans="2:16" x14ac:dyDescent="0.3">
      <c r="B1641" s="3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</row>
    <row r="1642" spans="2:16" x14ac:dyDescent="0.3">
      <c r="B1642" s="16"/>
      <c r="C1642" s="741" t="s">
        <v>419</v>
      </c>
      <c r="D1642" s="742"/>
      <c r="E1642" s="742"/>
      <c r="F1642" s="742"/>
      <c r="G1642" s="742"/>
      <c r="H1642" s="742"/>
      <c r="I1642" s="742"/>
      <c r="J1642" s="742"/>
      <c r="K1642" s="742"/>
      <c r="L1642" s="742"/>
      <c r="M1642" s="742"/>
      <c r="N1642" s="742"/>
      <c r="O1642" s="742"/>
      <c r="P1642" s="742"/>
    </row>
    <row r="1643" spans="2:16" x14ac:dyDescent="0.3">
      <c r="B1643" s="7"/>
      <c r="C1643" s="715" t="s">
        <v>420</v>
      </c>
      <c r="D1643" s="716"/>
      <c r="E1643" s="716"/>
      <c r="F1643" s="716"/>
      <c r="G1643" s="716"/>
      <c r="H1643" s="716"/>
      <c r="I1643" s="716"/>
      <c r="J1643" s="715" t="s">
        <v>421</v>
      </c>
      <c r="K1643" s="716"/>
      <c r="L1643" s="716"/>
      <c r="M1643" s="716"/>
      <c r="N1643" s="716"/>
      <c r="O1643" s="716"/>
      <c r="P1643" s="716"/>
    </row>
    <row r="1644" spans="2:16" x14ac:dyDescent="0.3">
      <c r="B1644" s="3"/>
      <c r="C1644" s="431">
        <v>2014</v>
      </c>
      <c r="D1644" s="416">
        <v>2015</v>
      </c>
      <c r="E1644" s="416">
        <v>2016</v>
      </c>
      <c r="F1644" s="416">
        <v>2017</v>
      </c>
      <c r="G1644" s="416">
        <v>2018</v>
      </c>
      <c r="H1644" s="416">
        <v>2019</v>
      </c>
      <c r="I1644" s="416">
        <v>2020</v>
      </c>
      <c r="J1644" s="8">
        <v>2014</v>
      </c>
      <c r="K1644" s="9">
        <v>2015</v>
      </c>
      <c r="L1644" s="9">
        <v>2016</v>
      </c>
      <c r="M1644" s="9">
        <v>2017</v>
      </c>
      <c r="N1644" s="9">
        <v>2018</v>
      </c>
      <c r="O1644" s="9">
        <v>2019</v>
      </c>
      <c r="P1644" s="9">
        <v>2020</v>
      </c>
    </row>
    <row r="1645" spans="2:16" x14ac:dyDescent="0.3">
      <c r="B1645" s="32" t="s">
        <v>327</v>
      </c>
      <c r="C1645" s="42">
        <f>[1]ARG!C201/1000</f>
        <v>2.492</v>
      </c>
      <c r="D1645" s="43">
        <f>[1]ARG!D201/1000</f>
        <v>2.0293269999999999</v>
      </c>
      <c r="E1645" s="43">
        <f>[1]ARG!E201/1000</f>
        <v>3.4467639999999999</v>
      </c>
      <c r="F1645" s="43">
        <f>[1]ARG!F201/1000</f>
        <v>3.6757409999999999</v>
      </c>
      <c r="G1645" s="43">
        <f>[1]ARG!G201/1000</f>
        <v>3.191662</v>
      </c>
      <c r="H1645" s="43">
        <f>[1]ARG!H201/1000</f>
        <v>3.0061719999999998</v>
      </c>
      <c r="I1645" s="498">
        <f>[1]ARG!I201/1000</f>
        <v>1.194</v>
      </c>
      <c r="J1645" s="42">
        <f>[1]ARG!C191/1000</f>
        <v>767.2</v>
      </c>
      <c r="K1645" s="43">
        <f>[1]ARG!D191/1000</f>
        <v>861.54497400000002</v>
      </c>
      <c r="L1645" s="43">
        <f>[1]ARG!E191/1000</f>
        <v>947.86476500000003</v>
      </c>
      <c r="M1645" s="43">
        <f>[1]ARG!F191/1000</f>
        <v>1034.255715</v>
      </c>
      <c r="N1645" s="43">
        <f>[1]ARG!G191/1000</f>
        <v>1112.5858840000001</v>
      </c>
      <c r="O1645" s="43">
        <f>[1]ARG!H191/1000</f>
        <v>1207.3485209999999</v>
      </c>
      <c r="P1645" s="498">
        <f>[1]ARG!I191/1000</f>
        <v>1144.1780000000001</v>
      </c>
    </row>
    <row r="1646" spans="2:16" s="301" customFormat="1" x14ac:dyDescent="0.3">
      <c r="B1646" s="31" t="s">
        <v>640</v>
      </c>
      <c r="C1646" s="34" t="s">
        <v>10</v>
      </c>
      <c r="D1646" s="35" t="s">
        <v>10</v>
      </c>
      <c r="E1646" s="35" t="s">
        <v>10</v>
      </c>
      <c r="F1646" s="35" t="s">
        <v>10</v>
      </c>
      <c r="G1646" s="35" t="s">
        <v>10</v>
      </c>
      <c r="H1646" s="35" t="s">
        <v>10</v>
      </c>
      <c r="I1646" s="499" t="s">
        <v>10</v>
      </c>
      <c r="J1646" s="34" t="s">
        <v>10</v>
      </c>
      <c r="K1646" s="35" t="s">
        <v>10</v>
      </c>
      <c r="L1646" s="35" t="s">
        <v>10</v>
      </c>
      <c r="M1646" s="35" t="s">
        <v>10</v>
      </c>
      <c r="N1646" s="35" t="s">
        <v>10</v>
      </c>
      <c r="O1646" s="35" t="s">
        <v>10</v>
      </c>
      <c r="P1646" s="499" t="s">
        <v>10</v>
      </c>
    </row>
    <row r="1647" spans="2:16" x14ac:dyDescent="0.3">
      <c r="B1647" s="31" t="s">
        <v>328</v>
      </c>
      <c r="C1647" s="34" t="s">
        <v>10</v>
      </c>
      <c r="D1647" s="35" t="s">
        <v>10</v>
      </c>
      <c r="E1647" s="35" t="s">
        <v>10</v>
      </c>
      <c r="F1647" s="35" t="s">
        <v>10</v>
      </c>
      <c r="G1647" s="35" t="s">
        <v>10</v>
      </c>
      <c r="H1647" s="35" t="s">
        <v>10</v>
      </c>
      <c r="I1647" s="499" t="s">
        <v>10</v>
      </c>
      <c r="J1647" s="34">
        <f>[1]BO!C168/1000</f>
        <v>40.230190999999998</v>
      </c>
      <c r="K1647" s="35">
        <f>[1]BO!D168/1000</f>
        <v>48.094971000000001</v>
      </c>
      <c r="L1647" s="35">
        <f>[1]BO!E168/1000</f>
        <v>47.457431769999999</v>
      </c>
      <c r="M1647" s="35">
        <f>[1]BO!F168/1000</f>
        <v>50.486892999999995</v>
      </c>
      <c r="N1647" s="35">
        <f>[1]BO!G168/1000</f>
        <v>53.467974000000005</v>
      </c>
      <c r="O1647" s="35">
        <f>[1]BO!H168/1000</f>
        <v>57.448112999999999</v>
      </c>
      <c r="P1647" s="499">
        <f>[1]BO!I168/1000</f>
        <v>44.543922999999999</v>
      </c>
    </row>
    <row r="1648" spans="2:16" x14ac:dyDescent="0.3">
      <c r="B1648" s="31" t="s">
        <v>329</v>
      </c>
      <c r="C1648" s="34" t="s">
        <v>10</v>
      </c>
      <c r="D1648" s="35" t="s">
        <v>10</v>
      </c>
      <c r="E1648" s="35" t="s">
        <v>10</v>
      </c>
      <c r="F1648" s="35" t="s">
        <v>10</v>
      </c>
      <c r="G1648" s="35" t="s">
        <v>10</v>
      </c>
      <c r="H1648" s="35" t="s">
        <v>10</v>
      </c>
      <c r="I1648" s="499" t="s">
        <v>10</v>
      </c>
      <c r="J1648" s="34">
        <f>[1]BR!C185/1000</f>
        <v>3529.105</v>
      </c>
      <c r="K1648" s="35">
        <f>[1]BR!D185/1000</f>
        <v>3628.27961</v>
      </c>
      <c r="L1648" s="35">
        <f>[1]BR!E185/1000</f>
        <v>3449.0181250000001</v>
      </c>
      <c r="M1648" s="35">
        <f>[1]BR!F185/1000</f>
        <v>3567.2045789999997</v>
      </c>
      <c r="N1648" s="35">
        <f>[1]BR!G185/1000</f>
        <v>3407.3278660000001</v>
      </c>
      <c r="O1648" s="35">
        <f>[1]BR!H185/1000</f>
        <v>3585.065466</v>
      </c>
      <c r="P1648" s="499">
        <f>[1]BR!I185/1000</f>
        <v>3215.384458</v>
      </c>
    </row>
    <row r="1649" spans="2:17" x14ac:dyDescent="0.3">
      <c r="B1649" s="31" t="s">
        <v>330</v>
      </c>
      <c r="C1649" s="34" t="s">
        <v>12</v>
      </c>
      <c r="D1649" s="35" t="s">
        <v>12</v>
      </c>
      <c r="E1649" s="35" t="s">
        <v>12</v>
      </c>
      <c r="F1649" s="35" t="s">
        <v>12</v>
      </c>
      <c r="G1649" s="35" t="s">
        <v>12</v>
      </c>
      <c r="H1649" s="35" t="s">
        <v>12</v>
      </c>
      <c r="I1649" s="499" t="s">
        <v>10</v>
      </c>
      <c r="J1649" s="34" t="s">
        <v>12</v>
      </c>
      <c r="K1649" s="35" t="s">
        <v>12</v>
      </c>
      <c r="L1649" s="35" t="s">
        <v>12</v>
      </c>
      <c r="M1649" s="35" t="s">
        <v>12</v>
      </c>
      <c r="N1649" s="35" t="s">
        <v>12</v>
      </c>
      <c r="O1649" s="35" t="s">
        <v>12</v>
      </c>
      <c r="P1649" s="499" t="s">
        <v>10</v>
      </c>
    </row>
    <row r="1650" spans="2:17" x14ac:dyDescent="0.3">
      <c r="B1650" s="31" t="s">
        <v>331</v>
      </c>
      <c r="C1650" s="34" t="s">
        <v>10</v>
      </c>
      <c r="D1650" s="35" t="s">
        <v>10</v>
      </c>
      <c r="E1650" s="35" t="s">
        <v>10</v>
      </c>
      <c r="F1650" s="35" t="s">
        <v>10</v>
      </c>
      <c r="G1650" s="35" t="s">
        <v>10</v>
      </c>
      <c r="H1650" s="35" t="s">
        <v>10</v>
      </c>
      <c r="I1650" s="499" t="s">
        <v>10</v>
      </c>
      <c r="J1650" s="34" t="s">
        <v>10</v>
      </c>
      <c r="K1650" s="35" t="s">
        <v>10</v>
      </c>
      <c r="L1650" s="35" t="s">
        <v>10</v>
      </c>
      <c r="M1650" s="35" t="s">
        <v>10</v>
      </c>
      <c r="N1650" s="35" t="s">
        <v>10</v>
      </c>
      <c r="O1650" s="35" t="s">
        <v>10</v>
      </c>
      <c r="P1650" s="499" t="s">
        <v>10</v>
      </c>
    </row>
    <row r="1651" spans="2:17" x14ac:dyDescent="0.3">
      <c r="B1651" s="31" t="s">
        <v>332</v>
      </c>
      <c r="C1651" s="34" t="s">
        <v>10</v>
      </c>
      <c r="D1651" s="35" t="s">
        <v>10</v>
      </c>
      <c r="E1651" s="35" t="s">
        <v>10</v>
      </c>
      <c r="F1651" s="35" t="s">
        <v>10</v>
      </c>
      <c r="G1651" s="35" t="s">
        <v>10</v>
      </c>
      <c r="H1651" s="35" t="s">
        <v>10</v>
      </c>
      <c r="I1651" s="499" t="s">
        <v>10</v>
      </c>
      <c r="J1651" s="34">
        <f>[1]CR!C188/1000</f>
        <v>134.24267699999999</v>
      </c>
      <c r="K1651" s="35">
        <f>[1]CR!D188/1000</f>
        <v>149.98369299999999</v>
      </c>
      <c r="L1651" s="35">
        <f>[1]CR!E188/1000</f>
        <v>157.76093299999999</v>
      </c>
      <c r="M1651" s="35">
        <f>[1]CR!F188/1000</f>
        <v>147.28635399999999</v>
      </c>
      <c r="N1651" s="35">
        <f>[1]CR!G188/1000</f>
        <v>159.76954799999999</v>
      </c>
      <c r="O1651" s="35">
        <f>[1]CR!H188/1000</f>
        <v>150.69456400000001</v>
      </c>
      <c r="P1651" s="499">
        <f>[1]CR!I188/1000</f>
        <v>114.247877</v>
      </c>
    </row>
    <row r="1652" spans="2:17" x14ac:dyDescent="0.3">
      <c r="B1652" s="31" t="s">
        <v>477</v>
      </c>
      <c r="C1652" s="34" t="s">
        <v>10</v>
      </c>
      <c r="D1652" s="35">
        <f>[1]CW!D208/1000</f>
        <v>0.942824</v>
      </c>
      <c r="E1652" s="35">
        <f>[1]CW!E208/1000</f>
        <v>0.85209999999999997</v>
      </c>
      <c r="F1652" s="35">
        <f>[1]CW!F208/1000</f>
        <v>0.92236699999999994</v>
      </c>
      <c r="G1652" s="35">
        <f>[1]CW!G208/1000</f>
        <v>0.75183500000000003</v>
      </c>
      <c r="H1652" s="35">
        <f>[1]CW!H208/1000</f>
        <v>0.79309200000000002</v>
      </c>
      <c r="I1652" s="35">
        <f>[1]CW!I208/1000</f>
        <v>0.48475200000000002</v>
      </c>
      <c r="J1652" s="34" t="s">
        <v>10</v>
      </c>
      <c r="K1652" s="35">
        <f>[1]CW!D199/1000</f>
        <v>7.9823239999999993</v>
      </c>
      <c r="L1652" s="35">
        <f>[1]CW!E199/1000</f>
        <v>9.0076659999999986</v>
      </c>
      <c r="M1652" s="35">
        <f>[1]CW!F199/1000</f>
        <v>10.46598</v>
      </c>
      <c r="N1652" s="35">
        <f>[1]CW!G199/1000</f>
        <v>11.954661</v>
      </c>
      <c r="O1652" s="35">
        <f>[1]CW!H199/1000</f>
        <v>12.924676</v>
      </c>
      <c r="P1652" s="35">
        <f>[1]CW!I199/1000</f>
        <v>13.222910000000001</v>
      </c>
      <c r="Q1652" s="629"/>
    </row>
    <row r="1653" spans="2:17" s="301" customFormat="1" x14ac:dyDescent="0.3">
      <c r="B1653" s="31" t="s">
        <v>727</v>
      </c>
      <c r="C1653" s="34" t="s">
        <v>10</v>
      </c>
      <c r="D1653" s="35" t="s">
        <v>10</v>
      </c>
      <c r="E1653" s="35" t="s">
        <v>10</v>
      </c>
      <c r="F1653" s="35" t="s">
        <v>10</v>
      </c>
      <c r="G1653" s="35" t="s">
        <v>10</v>
      </c>
      <c r="H1653" s="35" t="s">
        <v>10</v>
      </c>
      <c r="I1653" s="499" t="s">
        <v>10</v>
      </c>
      <c r="J1653" s="34" t="s">
        <v>10</v>
      </c>
      <c r="K1653" s="35">
        <f>[1]EC!D182/1000</f>
        <v>199.173486</v>
      </c>
      <c r="L1653" s="35">
        <f>[1]EC!E182/1000</f>
        <v>178.11847800000001</v>
      </c>
      <c r="M1653" s="35">
        <f>[1]EC!F182/1000</f>
        <v>183.07271600000001</v>
      </c>
      <c r="N1653" s="35">
        <f>[1]EC!G182/1000</f>
        <v>186.74048099999999</v>
      </c>
      <c r="O1653" s="35">
        <f>[1]EC!H182/1000</f>
        <v>194.317376</v>
      </c>
      <c r="P1653" s="499">
        <f>[1]EC!I182/1000</f>
        <v>153.459192</v>
      </c>
    </row>
    <row r="1654" spans="2:17" x14ac:dyDescent="0.3">
      <c r="B1654" s="31" t="s">
        <v>333</v>
      </c>
      <c r="C1654" s="34" t="s">
        <v>194</v>
      </c>
      <c r="D1654" s="35" t="s">
        <v>194</v>
      </c>
      <c r="E1654" s="35" t="s">
        <v>194</v>
      </c>
      <c r="F1654" s="35" t="s">
        <v>194</v>
      </c>
      <c r="G1654" s="35" t="s">
        <v>194</v>
      </c>
      <c r="H1654" s="35" t="s">
        <v>194</v>
      </c>
      <c r="I1654" s="499" t="s">
        <v>10</v>
      </c>
      <c r="J1654" s="34" t="s">
        <v>194</v>
      </c>
      <c r="K1654" s="35" t="s">
        <v>194</v>
      </c>
      <c r="L1654" s="35" t="s">
        <v>194</v>
      </c>
      <c r="M1654" s="35" t="s">
        <v>194</v>
      </c>
      <c r="N1654" s="35" t="s">
        <v>194</v>
      </c>
      <c r="O1654" s="35" t="s">
        <v>194</v>
      </c>
      <c r="P1654" s="499" t="s">
        <v>10</v>
      </c>
    </row>
    <row r="1655" spans="2:17" x14ac:dyDescent="0.3">
      <c r="B1655" s="31" t="s">
        <v>334</v>
      </c>
      <c r="C1655" s="34">
        <f>[1]GT!C199/1000</f>
        <v>0.98232299999999995</v>
      </c>
      <c r="D1655" s="35">
        <f>[1]GT!D199/1000</f>
        <v>0.96470299999999998</v>
      </c>
      <c r="E1655" s="35">
        <f>[1]GT!E199/1000</f>
        <v>0.92222199999999999</v>
      </c>
      <c r="F1655" s="35">
        <f>[1]GT!F199/1000</f>
        <v>0.72261699999999995</v>
      </c>
      <c r="G1655" s="35">
        <f>[1]GT!G199/1000</f>
        <v>0.96786400000000006</v>
      </c>
      <c r="H1655" s="35">
        <f>[1]GT!H199/1000</f>
        <v>0.96275100000000002</v>
      </c>
      <c r="I1655" s="499">
        <f>[1]GT!I199/1000</f>
        <v>0.55933500000000003</v>
      </c>
      <c r="J1655" s="34">
        <f>[1]GT!C189/1000</f>
        <v>70.749368000000004</v>
      </c>
      <c r="K1655" s="35">
        <f>[1]GT!D189/1000</f>
        <v>75.071217000000004</v>
      </c>
      <c r="L1655" s="35">
        <f>[1]GT!E189/1000</f>
        <v>79.562888000000001</v>
      </c>
      <c r="M1655" s="35">
        <f>[1]GT!F189/1000</f>
        <v>81.879679999999993</v>
      </c>
      <c r="N1655" s="35">
        <f>[1]GT!G189/1000</f>
        <v>85.594771999999992</v>
      </c>
      <c r="O1655" s="35">
        <f>[1]GT!H189/1000</f>
        <v>90.443380000000005</v>
      </c>
      <c r="P1655" s="499">
        <f>[1]GT!I189/1000</f>
        <v>84.389334000000005</v>
      </c>
    </row>
    <row r="1656" spans="2:17" x14ac:dyDescent="0.3">
      <c r="B1656" s="31" t="s">
        <v>335</v>
      </c>
      <c r="C1656" s="34" t="s">
        <v>10</v>
      </c>
      <c r="D1656" s="35" t="s">
        <v>10</v>
      </c>
      <c r="E1656" s="35" t="s">
        <v>10</v>
      </c>
      <c r="F1656" s="35" t="s">
        <v>10</v>
      </c>
      <c r="G1656" s="35" t="s">
        <v>10</v>
      </c>
      <c r="H1656" s="35" t="s">
        <v>10</v>
      </c>
      <c r="I1656" s="499" t="s">
        <v>10</v>
      </c>
      <c r="J1656" s="34" t="s">
        <v>10</v>
      </c>
      <c r="K1656" s="35" t="s">
        <v>10</v>
      </c>
      <c r="L1656" s="35" t="s">
        <v>10</v>
      </c>
      <c r="M1656" s="35" t="s">
        <v>10</v>
      </c>
      <c r="N1656" s="35" t="s">
        <v>10</v>
      </c>
      <c r="O1656" s="35" t="s">
        <v>10</v>
      </c>
      <c r="P1656" s="499" t="s">
        <v>10</v>
      </c>
    </row>
    <row r="1657" spans="2:17" x14ac:dyDescent="0.3">
      <c r="B1657" s="31" t="s">
        <v>336</v>
      </c>
      <c r="C1657" s="34" t="s">
        <v>10</v>
      </c>
      <c r="D1657" s="35" t="s">
        <v>10</v>
      </c>
      <c r="E1657" s="35" t="s">
        <v>10</v>
      </c>
      <c r="F1657" s="35" t="s">
        <v>10</v>
      </c>
      <c r="G1657" s="35" t="s">
        <v>10</v>
      </c>
      <c r="H1657" s="35" t="s">
        <v>10</v>
      </c>
      <c r="I1657" s="499" t="s">
        <v>10</v>
      </c>
      <c r="J1657" s="34">
        <f>[1]JM!C184/1000</f>
        <v>47.046252000000003</v>
      </c>
      <c r="K1657" s="35">
        <f>[1]JM!D184/1000</f>
        <v>50.687642999999994</v>
      </c>
      <c r="L1657" s="35">
        <f>[1]JM!E184/1000</f>
        <v>54.589088000000004</v>
      </c>
      <c r="M1657" s="35">
        <f>[1]JM!F184/1000</f>
        <v>54.632919000000001</v>
      </c>
      <c r="N1657" s="35">
        <f>[1]JM!G184/1000</f>
        <v>60.732124000000006</v>
      </c>
      <c r="O1657" s="35">
        <f>[1]JM!H184/1000</f>
        <v>57.82967</v>
      </c>
      <c r="P1657" s="499">
        <f>[1]JM!I184/1000</f>
        <v>50.509144999999997</v>
      </c>
    </row>
    <row r="1658" spans="2:17" x14ac:dyDescent="0.3">
      <c r="B1658" s="31" t="s">
        <v>337</v>
      </c>
      <c r="C1658" s="34" t="s">
        <v>10</v>
      </c>
      <c r="D1658" s="35" t="s">
        <v>10</v>
      </c>
      <c r="E1658" s="35" t="s">
        <v>10</v>
      </c>
      <c r="F1658" s="35" t="s">
        <v>10</v>
      </c>
      <c r="G1658" s="35" t="s">
        <v>10</v>
      </c>
      <c r="H1658" s="35" t="s">
        <v>10</v>
      </c>
      <c r="I1658" s="499" t="s">
        <v>10</v>
      </c>
      <c r="J1658" s="34" t="s">
        <v>10</v>
      </c>
      <c r="K1658" s="35" t="s">
        <v>10</v>
      </c>
      <c r="L1658" s="35" t="s">
        <v>10</v>
      </c>
      <c r="M1658" s="35" t="s">
        <v>10</v>
      </c>
      <c r="N1658" s="35" t="s">
        <v>10</v>
      </c>
      <c r="O1658" s="35" t="s">
        <v>10</v>
      </c>
      <c r="P1658" s="499" t="s">
        <v>10</v>
      </c>
    </row>
    <row r="1659" spans="2:17" x14ac:dyDescent="0.3">
      <c r="B1659" s="31" t="s">
        <v>338</v>
      </c>
      <c r="C1659" s="34">
        <f>[1]PY!C192/1000</f>
        <v>0.50514117187499996</v>
      </c>
      <c r="D1659" s="35">
        <f>[1]PY!D192/1000</f>
        <v>0.32582699999999998</v>
      </c>
      <c r="E1659" s="35">
        <f>[1]PY!E192/1000</f>
        <v>0.285746</v>
      </c>
      <c r="F1659" s="35">
        <f>[1]PY!F192/1000</f>
        <v>0.33132100000000003</v>
      </c>
      <c r="G1659" s="35">
        <f>[1]PY!G192/1000</f>
        <v>0.33945199999999998</v>
      </c>
      <c r="H1659" s="35">
        <f>[1]PY!H192/1000</f>
        <v>0.35953099999999999</v>
      </c>
      <c r="I1659" s="499">
        <f>[1]PY!I192/1000</f>
        <v>0.308087</v>
      </c>
      <c r="J1659" s="34">
        <f>[1]PY!C182/1000</f>
        <v>42.478051288025441</v>
      </c>
      <c r="K1659" s="35">
        <f>[1]PY!D182/1000</f>
        <v>40.666989999999998</v>
      </c>
      <c r="L1659" s="35">
        <f>[1]PY!E182/1000</f>
        <v>41.915004000000003</v>
      </c>
      <c r="M1659" s="35">
        <f>[1]PY!F182/1000</f>
        <v>43.494092999999999</v>
      </c>
      <c r="N1659" s="35">
        <f>[1]PY!G182/1000</f>
        <v>45.258035000000007</v>
      </c>
      <c r="O1659" s="35">
        <f>[1]PY!H182/1000</f>
        <v>48.043030999999999</v>
      </c>
      <c r="P1659" s="499">
        <f>[1]PY!I182/1000</f>
        <v>44.434696000000002</v>
      </c>
    </row>
    <row r="1660" spans="2:17" x14ac:dyDescent="0.3">
      <c r="B1660" s="31" t="s">
        <v>339</v>
      </c>
      <c r="C1660" s="34" t="s">
        <v>10</v>
      </c>
      <c r="D1660" s="35" t="s">
        <v>10</v>
      </c>
      <c r="E1660" s="35" t="s">
        <v>10</v>
      </c>
      <c r="F1660" s="35" t="s">
        <v>10</v>
      </c>
      <c r="G1660" s="35" t="s">
        <v>10</v>
      </c>
      <c r="H1660" s="35" t="s">
        <v>10</v>
      </c>
      <c r="I1660" s="499" t="s">
        <v>10</v>
      </c>
      <c r="J1660" s="34" t="s">
        <v>10</v>
      </c>
      <c r="K1660" s="35" t="s">
        <v>10</v>
      </c>
      <c r="L1660" s="35" t="s">
        <v>10</v>
      </c>
      <c r="M1660" s="35" t="s">
        <v>10</v>
      </c>
      <c r="N1660" s="35" t="s">
        <v>10</v>
      </c>
      <c r="O1660" s="35" t="s">
        <v>10</v>
      </c>
      <c r="P1660" s="499" t="s">
        <v>10</v>
      </c>
    </row>
    <row r="1661" spans="2:17" x14ac:dyDescent="0.3">
      <c r="B1661" s="33" t="s">
        <v>340</v>
      </c>
      <c r="C1661" s="36" t="s">
        <v>12</v>
      </c>
      <c r="D1661" s="37" t="s">
        <v>12</v>
      </c>
      <c r="E1661" s="37" t="s">
        <v>12</v>
      </c>
      <c r="F1661" s="37" t="s">
        <v>12</v>
      </c>
      <c r="G1661" s="37" t="s">
        <v>12</v>
      </c>
      <c r="H1661" s="37" t="s">
        <v>12</v>
      </c>
      <c r="I1661" s="500" t="s">
        <v>10</v>
      </c>
      <c r="J1661" s="36">
        <f>[1]TT!C190/1000</f>
        <v>35.125904000000006</v>
      </c>
      <c r="K1661" s="37">
        <f>[1]TT!D190/1000</f>
        <v>35.215447999999995</v>
      </c>
      <c r="L1661" s="37">
        <f>[1]TT!E190/1000</f>
        <v>34.205212000000003</v>
      </c>
      <c r="M1661" s="37">
        <f>[1]TT!F190/1000</f>
        <v>33.194207999999996</v>
      </c>
      <c r="N1661" s="37">
        <f>[1]TT!G190/1000</f>
        <v>32.710430000000002</v>
      </c>
      <c r="O1661" s="37">
        <f>[1]TT!H190/1000</f>
        <v>34.039313</v>
      </c>
      <c r="P1661" s="500">
        <f>[1]TT!I190/1000</f>
        <v>29.968495999999998</v>
      </c>
    </row>
    <row r="1662" spans="2:17" x14ac:dyDescent="0.3">
      <c r="B1662" s="3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</row>
    <row r="1663" spans="2:17" x14ac:dyDescent="0.3">
      <c r="B1663" s="722" t="s">
        <v>422</v>
      </c>
      <c r="C1663" s="722"/>
      <c r="D1663" s="722"/>
      <c r="E1663" s="722"/>
      <c r="F1663" s="722"/>
      <c r="G1663" s="722"/>
      <c r="H1663" s="722"/>
      <c r="I1663" s="722"/>
      <c r="J1663" s="722"/>
      <c r="K1663" s="722"/>
      <c r="L1663" s="722"/>
      <c r="M1663" s="722"/>
      <c r="N1663" s="722"/>
      <c r="O1663" s="722"/>
      <c r="P1663" s="722"/>
    </row>
    <row r="1664" spans="2:17" x14ac:dyDescent="0.3">
      <c r="B1664" s="3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</row>
    <row r="1665" spans="2:16" x14ac:dyDescent="0.3">
      <c r="B1665" s="12"/>
      <c r="C1665" s="706" t="s">
        <v>423</v>
      </c>
      <c r="D1665" s="707"/>
      <c r="E1665" s="707"/>
      <c r="F1665" s="707"/>
      <c r="G1665" s="707"/>
      <c r="H1665" s="707"/>
      <c r="I1665" s="707"/>
      <c r="J1665" s="706" t="s">
        <v>424</v>
      </c>
      <c r="K1665" s="707"/>
      <c r="L1665" s="707"/>
      <c r="M1665" s="707"/>
      <c r="N1665" s="707"/>
      <c r="O1665" s="707"/>
      <c r="P1665" s="707"/>
    </row>
    <row r="1666" spans="2:16" x14ac:dyDescent="0.3">
      <c r="B1666" s="7"/>
      <c r="C1666" s="715" t="s">
        <v>425</v>
      </c>
      <c r="D1666" s="716"/>
      <c r="E1666" s="716"/>
      <c r="F1666" s="716"/>
      <c r="G1666" s="716"/>
      <c r="H1666" s="716"/>
      <c r="I1666" s="716"/>
      <c r="J1666" s="716"/>
      <c r="K1666" s="716"/>
      <c r="L1666" s="716"/>
      <c r="M1666" s="716"/>
      <c r="N1666" s="716"/>
      <c r="O1666" s="716"/>
      <c r="P1666" s="719"/>
    </row>
    <row r="1667" spans="2:16" x14ac:dyDescent="0.3">
      <c r="B1667" s="3"/>
      <c r="C1667" s="431">
        <v>2014</v>
      </c>
      <c r="D1667" s="416">
        <v>2015</v>
      </c>
      <c r="E1667" s="416">
        <v>2016</v>
      </c>
      <c r="F1667" s="416">
        <v>2017</v>
      </c>
      <c r="G1667" s="416">
        <v>2018</v>
      </c>
      <c r="H1667" s="416">
        <v>2019</v>
      </c>
      <c r="I1667" s="416">
        <v>2020</v>
      </c>
      <c r="J1667" s="432">
        <v>2014</v>
      </c>
      <c r="K1667" s="433">
        <v>2015</v>
      </c>
      <c r="L1667" s="433">
        <v>2016</v>
      </c>
      <c r="M1667" s="433">
        <v>2017</v>
      </c>
      <c r="N1667" s="433">
        <v>2018</v>
      </c>
      <c r="O1667" s="433">
        <v>2019</v>
      </c>
      <c r="P1667" s="433">
        <v>2020</v>
      </c>
    </row>
    <row r="1668" spans="2:16" x14ac:dyDescent="0.3">
      <c r="B1668" s="32" t="s">
        <v>327</v>
      </c>
      <c r="C1668" s="42">
        <f>[1]ARG!C211/1000</f>
        <v>0.105</v>
      </c>
      <c r="D1668" s="43">
        <f>[1]ARG!D211/1000</f>
        <v>0.15199799999999999</v>
      </c>
      <c r="E1668" s="43">
        <f>[1]ARG!E211/1000</f>
        <v>1.3549990000000001</v>
      </c>
      <c r="F1668" s="43">
        <f>[1]ARG!F211/1000</f>
        <v>2.2488589999999999</v>
      </c>
      <c r="G1668" s="43">
        <f>[1]ARG!G211/1000</f>
        <v>1.9124829999999999</v>
      </c>
      <c r="H1668" s="43">
        <f>[1]ARG!H211/1000</f>
        <v>1.089137</v>
      </c>
      <c r="I1668" s="498">
        <f>[1]ARG!I211/1000</f>
        <v>0.191</v>
      </c>
      <c r="J1668" s="42" t="s">
        <v>12</v>
      </c>
      <c r="K1668" s="43" t="s">
        <v>12</v>
      </c>
      <c r="L1668" s="43" t="s">
        <v>12</v>
      </c>
      <c r="M1668" s="43" t="s">
        <v>12</v>
      </c>
      <c r="N1668" s="43" t="s">
        <v>12</v>
      </c>
      <c r="O1668" s="43" t="s">
        <v>12</v>
      </c>
      <c r="P1668" s="498" t="s">
        <v>12</v>
      </c>
    </row>
    <row r="1669" spans="2:16" s="301" customFormat="1" x14ac:dyDescent="0.3">
      <c r="B1669" s="31" t="s">
        <v>640</v>
      </c>
      <c r="C1669" s="34" t="s">
        <v>10</v>
      </c>
      <c r="D1669" s="35" t="s">
        <v>10</v>
      </c>
      <c r="E1669" s="35" t="s">
        <v>10</v>
      </c>
      <c r="F1669" s="35" t="s">
        <v>10</v>
      </c>
      <c r="G1669" s="35" t="s">
        <v>10</v>
      </c>
      <c r="H1669" s="35" t="s">
        <v>10</v>
      </c>
      <c r="I1669" s="499" t="s">
        <v>10</v>
      </c>
      <c r="J1669" s="34" t="s">
        <v>10</v>
      </c>
      <c r="K1669" s="35" t="s">
        <v>10</v>
      </c>
      <c r="L1669" s="35" t="s">
        <v>10</v>
      </c>
      <c r="M1669" s="35" t="s">
        <v>10</v>
      </c>
      <c r="N1669" s="35" t="s">
        <v>10</v>
      </c>
      <c r="O1669" s="35" t="s">
        <v>10</v>
      </c>
      <c r="P1669" s="499" t="s">
        <v>10</v>
      </c>
    </row>
    <row r="1670" spans="2:16" x14ac:dyDescent="0.3">
      <c r="B1670" s="31" t="s">
        <v>328</v>
      </c>
      <c r="C1670" s="34" t="s">
        <v>10</v>
      </c>
      <c r="D1670" s="35" t="s">
        <v>10</v>
      </c>
      <c r="E1670" s="35" t="s">
        <v>10</v>
      </c>
      <c r="F1670" s="35" t="s">
        <v>10</v>
      </c>
      <c r="G1670" s="35" t="s">
        <v>10</v>
      </c>
      <c r="H1670" s="35" t="s">
        <v>10</v>
      </c>
      <c r="I1670" s="499" t="s">
        <v>10</v>
      </c>
      <c r="J1670" s="34" t="s">
        <v>10</v>
      </c>
      <c r="K1670" s="35" t="s">
        <v>10</v>
      </c>
      <c r="L1670" s="35" t="s">
        <v>10</v>
      </c>
      <c r="M1670" s="35" t="s">
        <v>10</v>
      </c>
      <c r="N1670" s="35" t="s">
        <v>10</v>
      </c>
      <c r="O1670" s="35" t="s">
        <v>10</v>
      </c>
      <c r="P1670" s="499" t="s">
        <v>10</v>
      </c>
    </row>
    <row r="1671" spans="2:16" x14ac:dyDescent="0.3">
      <c r="B1671" s="31" t="s">
        <v>329</v>
      </c>
      <c r="C1671" s="34" t="s">
        <v>10</v>
      </c>
      <c r="D1671" s="35" t="s">
        <v>10</v>
      </c>
      <c r="E1671" s="35" t="s">
        <v>10</v>
      </c>
      <c r="F1671" s="35" t="s">
        <v>10</v>
      </c>
      <c r="G1671" s="35" t="s">
        <v>10</v>
      </c>
      <c r="H1671" s="35" t="s">
        <v>10</v>
      </c>
      <c r="I1671" s="499" t="s">
        <v>10</v>
      </c>
      <c r="J1671" s="34" t="s">
        <v>10</v>
      </c>
      <c r="K1671" s="35" t="s">
        <v>10</v>
      </c>
      <c r="L1671" s="35" t="s">
        <v>10</v>
      </c>
      <c r="M1671" s="35" t="s">
        <v>10</v>
      </c>
      <c r="N1671" s="35" t="s">
        <v>10</v>
      </c>
      <c r="O1671" s="35" t="s">
        <v>10</v>
      </c>
      <c r="P1671" s="499" t="s">
        <v>10</v>
      </c>
    </row>
    <row r="1672" spans="2:16" x14ac:dyDescent="0.3">
      <c r="B1672" s="31" t="s">
        <v>330</v>
      </c>
      <c r="C1672" s="34" t="s">
        <v>12</v>
      </c>
      <c r="D1672" s="35" t="s">
        <v>12</v>
      </c>
      <c r="E1672" s="35" t="s">
        <v>12</v>
      </c>
      <c r="F1672" s="35" t="s">
        <v>12</v>
      </c>
      <c r="G1672" s="35" t="s">
        <v>12</v>
      </c>
      <c r="H1672" s="35" t="s">
        <v>12</v>
      </c>
      <c r="I1672" s="499" t="s">
        <v>10</v>
      </c>
      <c r="J1672" s="34" t="s">
        <v>12</v>
      </c>
      <c r="K1672" s="35" t="s">
        <v>12</v>
      </c>
      <c r="L1672" s="35" t="s">
        <v>12</v>
      </c>
      <c r="M1672" s="35" t="s">
        <v>12</v>
      </c>
      <c r="N1672" s="35" t="s">
        <v>12</v>
      </c>
      <c r="O1672" s="35" t="s">
        <v>12</v>
      </c>
      <c r="P1672" s="499" t="s">
        <v>12</v>
      </c>
    </row>
    <row r="1673" spans="2:16" x14ac:dyDescent="0.3">
      <c r="B1673" s="31" t="s">
        <v>331</v>
      </c>
      <c r="C1673" s="34" t="s">
        <v>10</v>
      </c>
      <c r="D1673" s="35" t="s">
        <v>10</v>
      </c>
      <c r="E1673" s="35" t="s">
        <v>10</v>
      </c>
      <c r="F1673" s="35" t="s">
        <v>10</v>
      </c>
      <c r="G1673" s="35" t="s">
        <v>10</v>
      </c>
      <c r="H1673" s="35" t="s">
        <v>10</v>
      </c>
      <c r="I1673" s="499" t="s">
        <v>10</v>
      </c>
      <c r="J1673" s="34" t="s">
        <v>10</v>
      </c>
      <c r="K1673" s="35" t="s">
        <v>10</v>
      </c>
      <c r="L1673" s="35" t="s">
        <v>10</v>
      </c>
      <c r="M1673" s="35" t="s">
        <v>10</v>
      </c>
      <c r="N1673" s="35" t="s">
        <v>10</v>
      </c>
      <c r="O1673" s="35" t="s">
        <v>10</v>
      </c>
      <c r="P1673" s="499" t="s">
        <v>10</v>
      </c>
    </row>
    <row r="1674" spans="2:16" x14ac:dyDescent="0.3">
      <c r="B1674" s="31" t="s">
        <v>332</v>
      </c>
      <c r="C1674" s="34" t="s">
        <v>10</v>
      </c>
      <c r="D1674" s="35" t="s">
        <v>10</v>
      </c>
      <c r="E1674" s="35" t="s">
        <v>10</v>
      </c>
      <c r="F1674" s="35" t="s">
        <v>10</v>
      </c>
      <c r="G1674" s="35" t="s">
        <v>10</v>
      </c>
      <c r="H1674" s="35" t="s">
        <v>10</v>
      </c>
      <c r="I1674" s="499" t="s">
        <v>10</v>
      </c>
      <c r="J1674" s="34" t="s">
        <v>10</v>
      </c>
      <c r="K1674" s="35" t="s">
        <v>10</v>
      </c>
      <c r="L1674" s="35" t="s">
        <v>10</v>
      </c>
      <c r="M1674" s="35" t="s">
        <v>10</v>
      </c>
      <c r="N1674" s="35" t="s">
        <v>10</v>
      </c>
      <c r="O1674" s="35" t="s">
        <v>10</v>
      </c>
      <c r="P1674" s="499" t="s">
        <v>10</v>
      </c>
    </row>
    <row r="1675" spans="2:16" x14ac:dyDescent="0.3">
      <c r="B1675" s="31" t="s">
        <v>477</v>
      </c>
      <c r="C1675" s="34" t="s">
        <v>10</v>
      </c>
      <c r="D1675" s="35">
        <f>[1]CW!D219/1000</f>
        <v>0.53071699999999999</v>
      </c>
      <c r="E1675" s="35">
        <f>[1]CW!E219/1000</f>
        <v>0.533111</v>
      </c>
      <c r="F1675" s="35">
        <f>[1]CW!F219/1000</f>
        <v>0.54111399999999998</v>
      </c>
      <c r="G1675" s="35">
        <f>[1]CW!G219/1000</f>
        <v>0.56994699999999998</v>
      </c>
      <c r="H1675" s="35">
        <f>[1]CW!H219/1000</f>
        <v>0.572245</v>
      </c>
      <c r="I1675" s="35">
        <f>[1]CW!I219/1000</f>
        <v>0.371697</v>
      </c>
      <c r="J1675" s="34" t="s">
        <v>12</v>
      </c>
      <c r="K1675" s="35" t="s">
        <v>12</v>
      </c>
      <c r="L1675" s="35" t="s">
        <v>12</v>
      </c>
      <c r="M1675" s="35" t="s">
        <v>12</v>
      </c>
      <c r="N1675" s="35" t="s">
        <v>12</v>
      </c>
      <c r="O1675" s="35" t="s">
        <v>12</v>
      </c>
      <c r="P1675" s="499" t="s">
        <v>12</v>
      </c>
    </row>
    <row r="1676" spans="2:16" s="301" customFormat="1" x14ac:dyDescent="0.3">
      <c r="B1676" s="31" t="s">
        <v>727</v>
      </c>
      <c r="C1676" s="34" t="s">
        <v>10</v>
      </c>
      <c r="D1676" s="35" t="s">
        <v>10</v>
      </c>
      <c r="E1676" s="35" t="s">
        <v>10</v>
      </c>
      <c r="F1676" s="35" t="s">
        <v>10</v>
      </c>
      <c r="G1676" s="35" t="s">
        <v>10</v>
      </c>
      <c r="H1676" s="35" t="s">
        <v>10</v>
      </c>
      <c r="I1676" s="499" t="s">
        <v>10</v>
      </c>
      <c r="J1676" s="34" t="s">
        <v>10</v>
      </c>
      <c r="K1676" s="35" t="s">
        <v>10</v>
      </c>
      <c r="L1676" s="35" t="s">
        <v>10</v>
      </c>
      <c r="M1676" s="35" t="s">
        <v>10</v>
      </c>
      <c r="N1676" s="35" t="s">
        <v>10</v>
      </c>
      <c r="O1676" s="35" t="s">
        <v>10</v>
      </c>
      <c r="P1676" s="499" t="s">
        <v>10</v>
      </c>
    </row>
    <row r="1677" spans="2:16" x14ac:dyDescent="0.3">
      <c r="B1677" s="31" t="s">
        <v>333</v>
      </c>
      <c r="C1677" s="34" t="s">
        <v>12</v>
      </c>
      <c r="D1677" s="35" t="s">
        <v>12</v>
      </c>
      <c r="E1677" s="35" t="s">
        <v>12</v>
      </c>
      <c r="F1677" s="35" t="s">
        <v>12</v>
      </c>
      <c r="G1677" s="35" t="s">
        <v>12</v>
      </c>
      <c r="H1677" s="35" t="s">
        <v>12</v>
      </c>
      <c r="I1677" s="499" t="s">
        <v>10</v>
      </c>
      <c r="J1677" s="34" t="s">
        <v>12</v>
      </c>
      <c r="K1677" s="35" t="s">
        <v>12</v>
      </c>
      <c r="L1677" s="35" t="s">
        <v>12</v>
      </c>
      <c r="M1677" s="35" t="s">
        <v>12</v>
      </c>
      <c r="N1677" s="35" t="s">
        <v>12</v>
      </c>
      <c r="O1677" s="35" t="s">
        <v>12</v>
      </c>
      <c r="P1677" s="499" t="s">
        <v>12</v>
      </c>
    </row>
    <row r="1678" spans="2:16" x14ac:dyDescent="0.3">
      <c r="B1678" s="31" t="s">
        <v>334</v>
      </c>
      <c r="C1678" s="34">
        <f>[1]GT!C209/1000</f>
        <v>0.204677</v>
      </c>
      <c r="D1678" s="35">
        <f>[1]GT!D209/1000</f>
        <v>0.239481</v>
      </c>
      <c r="E1678" s="35">
        <f>[1]GT!E209/1000</f>
        <v>0.320689</v>
      </c>
      <c r="F1678" s="35">
        <f>[1]GT!F209/1000</f>
        <v>0.28257199999999999</v>
      </c>
      <c r="G1678" s="35">
        <f>[1]GT!G209/1000</f>
        <v>0.39244999999999997</v>
      </c>
      <c r="H1678" s="35">
        <f>[1]GT!H209/1000</f>
        <v>0.4214</v>
      </c>
      <c r="I1678" s="499">
        <f>[1]GT!I209/1000</f>
        <v>1.625362</v>
      </c>
      <c r="J1678" s="34" t="s">
        <v>10</v>
      </c>
      <c r="K1678" s="35" t="s">
        <v>10</v>
      </c>
      <c r="L1678" s="35" t="s">
        <v>10</v>
      </c>
      <c r="M1678" s="35" t="s">
        <v>10</v>
      </c>
      <c r="N1678" s="35" t="s">
        <v>10</v>
      </c>
      <c r="O1678" s="35" t="s">
        <v>10</v>
      </c>
      <c r="P1678" s="499" t="s">
        <v>10</v>
      </c>
    </row>
    <row r="1679" spans="2:16" x14ac:dyDescent="0.3">
      <c r="B1679" s="31" t="s">
        <v>335</v>
      </c>
      <c r="C1679" s="34" t="s">
        <v>10</v>
      </c>
      <c r="D1679" s="35" t="s">
        <v>10</v>
      </c>
      <c r="E1679" s="35" t="s">
        <v>10</v>
      </c>
      <c r="F1679" s="35" t="s">
        <v>10</v>
      </c>
      <c r="G1679" s="35" t="s">
        <v>10</v>
      </c>
      <c r="H1679" s="35" t="s">
        <v>10</v>
      </c>
      <c r="I1679" s="499" t="s">
        <v>10</v>
      </c>
      <c r="J1679" s="34" t="s">
        <v>10</v>
      </c>
      <c r="K1679" s="35" t="s">
        <v>10</v>
      </c>
      <c r="L1679" s="35" t="s">
        <v>10</v>
      </c>
      <c r="M1679" s="35" t="s">
        <v>10</v>
      </c>
      <c r="N1679" s="35" t="s">
        <v>10</v>
      </c>
      <c r="O1679" s="35" t="s">
        <v>10</v>
      </c>
      <c r="P1679" s="499" t="s">
        <v>10</v>
      </c>
    </row>
    <row r="1680" spans="2:16" x14ac:dyDescent="0.3">
      <c r="B1680" s="31" t="s">
        <v>336</v>
      </c>
      <c r="C1680" s="34" t="s">
        <v>10</v>
      </c>
      <c r="D1680" s="35" t="s">
        <v>10</v>
      </c>
      <c r="E1680" s="35" t="s">
        <v>10</v>
      </c>
      <c r="F1680" s="35" t="s">
        <v>10</v>
      </c>
      <c r="G1680" s="35" t="s">
        <v>10</v>
      </c>
      <c r="H1680" s="35" t="s">
        <v>10</v>
      </c>
      <c r="I1680" s="499" t="s">
        <v>10</v>
      </c>
      <c r="J1680" s="34" t="s">
        <v>10</v>
      </c>
      <c r="K1680" s="35" t="s">
        <v>10</v>
      </c>
      <c r="L1680" s="35" t="s">
        <v>10</v>
      </c>
      <c r="M1680" s="35" t="s">
        <v>10</v>
      </c>
      <c r="N1680" s="35" t="s">
        <v>10</v>
      </c>
      <c r="O1680" s="35" t="s">
        <v>10</v>
      </c>
      <c r="P1680" s="499" t="s">
        <v>10</v>
      </c>
    </row>
    <row r="1681" spans="2:16" x14ac:dyDescent="0.3">
      <c r="B1681" s="31" t="s">
        <v>337</v>
      </c>
      <c r="C1681" s="34" t="s">
        <v>10</v>
      </c>
      <c r="D1681" s="35" t="s">
        <v>10</v>
      </c>
      <c r="E1681" s="35" t="s">
        <v>10</v>
      </c>
      <c r="F1681" s="35" t="s">
        <v>10</v>
      </c>
      <c r="G1681" s="35" t="s">
        <v>10</v>
      </c>
      <c r="H1681" s="35" t="s">
        <v>10</v>
      </c>
      <c r="I1681" s="499" t="s">
        <v>10</v>
      </c>
      <c r="J1681" s="34" t="s">
        <v>10</v>
      </c>
      <c r="K1681" s="35" t="s">
        <v>10</v>
      </c>
      <c r="L1681" s="35" t="s">
        <v>10</v>
      </c>
      <c r="M1681" s="35" t="s">
        <v>10</v>
      </c>
      <c r="N1681" s="35" t="s">
        <v>10</v>
      </c>
      <c r="O1681" s="35" t="s">
        <v>10</v>
      </c>
      <c r="P1681" s="499" t="s">
        <v>10</v>
      </c>
    </row>
    <row r="1682" spans="2:16" x14ac:dyDescent="0.3">
      <c r="B1682" s="31" t="s">
        <v>338</v>
      </c>
      <c r="C1682" s="34">
        <f>[1]PY!C202/1000</f>
        <v>0.12218754009955753</v>
      </c>
      <c r="D1682" s="35">
        <f>[1]PY!D202/1000</f>
        <v>8.422700000000001E-2</v>
      </c>
      <c r="E1682" s="35">
        <f>[1]PY!E202/1000</f>
        <v>9.5027E-2</v>
      </c>
      <c r="F1682" s="35">
        <f>[1]PY!F202/1000</f>
        <v>0.10789799999999999</v>
      </c>
      <c r="G1682" s="35">
        <f>[1]PY!G202/1000</f>
        <v>0.112735</v>
      </c>
      <c r="H1682" s="35">
        <f>[1]PY!H202/1000</f>
        <v>0.114592</v>
      </c>
      <c r="I1682" s="499">
        <f>[1]PY!I202/1000</f>
        <v>7.490999999999999E-2</v>
      </c>
      <c r="J1682" s="34" t="s">
        <v>10</v>
      </c>
      <c r="K1682" s="35" t="s">
        <v>10</v>
      </c>
      <c r="L1682" s="35" t="s">
        <v>10</v>
      </c>
      <c r="M1682" s="35" t="s">
        <v>10</v>
      </c>
      <c r="N1682" s="35" t="s">
        <v>10</v>
      </c>
      <c r="O1682" s="35" t="s">
        <v>10</v>
      </c>
      <c r="P1682" s="499" t="s">
        <v>10</v>
      </c>
    </row>
    <row r="1683" spans="2:16" x14ac:dyDescent="0.3">
      <c r="B1683" s="31" t="s">
        <v>339</v>
      </c>
      <c r="C1683" s="34" t="s">
        <v>10</v>
      </c>
      <c r="D1683" s="35" t="s">
        <v>10</v>
      </c>
      <c r="E1683" s="35" t="s">
        <v>10</v>
      </c>
      <c r="F1683" s="35" t="s">
        <v>10</v>
      </c>
      <c r="G1683" s="35" t="s">
        <v>10</v>
      </c>
      <c r="H1683" s="35" t="s">
        <v>10</v>
      </c>
      <c r="I1683" s="499" t="s">
        <v>10</v>
      </c>
      <c r="J1683" s="34" t="s">
        <v>10</v>
      </c>
      <c r="K1683" s="35" t="s">
        <v>10</v>
      </c>
      <c r="L1683" s="35" t="s">
        <v>10</v>
      </c>
      <c r="M1683" s="35" t="s">
        <v>10</v>
      </c>
      <c r="N1683" s="35" t="s">
        <v>10</v>
      </c>
      <c r="O1683" s="35" t="s">
        <v>10</v>
      </c>
      <c r="P1683" s="499" t="s">
        <v>10</v>
      </c>
    </row>
    <row r="1684" spans="2:16" x14ac:dyDescent="0.3">
      <c r="B1684" s="33" t="s">
        <v>340</v>
      </c>
      <c r="C1684" s="36" t="s">
        <v>12</v>
      </c>
      <c r="D1684" s="37" t="s">
        <v>12</v>
      </c>
      <c r="E1684" s="37" t="s">
        <v>12</v>
      </c>
      <c r="F1684" s="37" t="s">
        <v>12</v>
      </c>
      <c r="G1684" s="37" t="s">
        <v>12</v>
      </c>
      <c r="H1684" s="37" t="s">
        <v>12</v>
      </c>
      <c r="I1684" s="500" t="s">
        <v>10</v>
      </c>
      <c r="J1684" s="36" t="s">
        <v>12</v>
      </c>
      <c r="K1684" s="37" t="s">
        <v>12</v>
      </c>
      <c r="L1684" s="37" t="s">
        <v>12</v>
      </c>
      <c r="M1684" s="37" t="s">
        <v>12</v>
      </c>
      <c r="N1684" s="37" t="s">
        <v>12</v>
      </c>
      <c r="O1684" s="37" t="s">
        <v>12</v>
      </c>
      <c r="P1684" s="500" t="s">
        <v>12</v>
      </c>
    </row>
    <row r="1685" spans="2:16" x14ac:dyDescent="0.3">
      <c r="B1685" s="3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</row>
    <row r="1686" spans="2:16" x14ac:dyDescent="0.3">
      <c r="B1686" s="722" t="s">
        <v>426</v>
      </c>
      <c r="C1686" s="722"/>
      <c r="D1686" s="722"/>
      <c r="E1686" s="722"/>
      <c r="F1686" s="722"/>
      <c r="G1686" s="722"/>
      <c r="H1686" s="722"/>
      <c r="I1686" s="722"/>
      <c r="J1686" s="722"/>
      <c r="K1686" s="722"/>
      <c r="L1686" s="722"/>
      <c r="M1686" s="722"/>
      <c r="N1686" s="722"/>
      <c r="O1686" s="722"/>
      <c r="P1686" s="722"/>
    </row>
    <row r="1687" spans="2:16" x14ac:dyDescent="0.3">
      <c r="B1687" s="709" t="s">
        <v>427</v>
      </c>
      <c r="C1687" s="709"/>
      <c r="D1687" s="709"/>
      <c r="E1687" s="709"/>
      <c r="F1687" s="709"/>
      <c r="G1687" s="709"/>
      <c r="H1687" s="709"/>
      <c r="I1687" s="709"/>
      <c r="J1687" s="709"/>
      <c r="K1687" s="709"/>
      <c r="L1687" s="709"/>
      <c r="M1687" s="709"/>
      <c r="N1687" s="709"/>
      <c r="O1687" s="709"/>
      <c r="P1687" s="709"/>
    </row>
    <row r="1688" spans="2:16" x14ac:dyDescent="0.3">
      <c r="B1688" s="4" t="s">
        <v>358</v>
      </c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</row>
    <row r="1689" spans="2:16" x14ac:dyDescent="0.3">
      <c r="B1689" s="3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</row>
    <row r="1690" spans="2:16" x14ac:dyDescent="0.3">
      <c r="B1690" s="16"/>
      <c r="C1690" s="694" t="s">
        <v>419</v>
      </c>
      <c r="D1690" s="695"/>
      <c r="E1690" s="695"/>
      <c r="F1690" s="695"/>
      <c r="G1690" s="695"/>
      <c r="H1690" s="695"/>
      <c r="I1690" s="695"/>
      <c r="J1690" s="695"/>
      <c r="K1690" s="695"/>
      <c r="L1690" s="695"/>
      <c r="M1690" s="695"/>
      <c r="N1690" s="695"/>
      <c r="O1690" s="695"/>
      <c r="P1690" s="695"/>
    </row>
    <row r="1691" spans="2:16" x14ac:dyDescent="0.3">
      <c r="B1691" s="7"/>
      <c r="C1691" s="715" t="s">
        <v>420</v>
      </c>
      <c r="D1691" s="716"/>
      <c r="E1691" s="716"/>
      <c r="F1691" s="716"/>
      <c r="G1691" s="716"/>
      <c r="H1691" s="716"/>
      <c r="I1691" s="716"/>
      <c r="J1691" s="715" t="s">
        <v>421</v>
      </c>
      <c r="K1691" s="716"/>
      <c r="L1691" s="716"/>
      <c r="M1691" s="716"/>
      <c r="N1691" s="716"/>
      <c r="O1691" s="716"/>
      <c r="P1691" s="716"/>
    </row>
    <row r="1692" spans="2:16" x14ac:dyDescent="0.3">
      <c r="B1692" s="3"/>
      <c r="C1692" s="431">
        <v>2014</v>
      </c>
      <c r="D1692" s="416">
        <v>2015</v>
      </c>
      <c r="E1692" s="416">
        <v>2016</v>
      </c>
      <c r="F1692" s="416">
        <v>2017</v>
      </c>
      <c r="G1692" s="416">
        <v>2018</v>
      </c>
      <c r="H1692" s="416">
        <v>2019</v>
      </c>
      <c r="I1692" s="416">
        <v>2020</v>
      </c>
      <c r="J1692" s="384">
        <v>2014</v>
      </c>
      <c r="K1692" s="385">
        <v>2015</v>
      </c>
      <c r="L1692" s="385">
        <v>2016</v>
      </c>
      <c r="M1692" s="385">
        <v>2017</v>
      </c>
      <c r="N1692" s="385">
        <v>2018</v>
      </c>
      <c r="O1692" s="385">
        <v>2019</v>
      </c>
      <c r="P1692" s="385">
        <v>2020</v>
      </c>
    </row>
    <row r="1693" spans="2:16" x14ac:dyDescent="0.3">
      <c r="B1693" s="32" t="s">
        <v>327</v>
      </c>
      <c r="C1693" s="42">
        <v>-13.140467061693977</v>
      </c>
      <c r="D1693" s="43">
        <f>IF(ISNUMBER((D1645/C1645-1)*100),(D1645/C1645-1)*100,"nav")</f>
        <v>-18.56633226324238</v>
      </c>
      <c r="E1693" s="43">
        <f>IF(ISNUMBER((E1645/D1645-1)*100),(E1645/D1645-1)*100,"nav")</f>
        <v>69.847639143420466</v>
      </c>
      <c r="F1693" s="43">
        <f t="shared" ref="F1693:I1693" si="817">IF(ISNUMBER((F1645/E1645-1)*100),(F1645/E1645-1)*100,"nav")</f>
        <v>6.6432456646291937</v>
      </c>
      <c r="G1693" s="43">
        <f t="shared" si="817"/>
        <v>-13.169562273294011</v>
      </c>
      <c r="H1693" s="43">
        <f t="shared" si="817"/>
        <v>-5.8117056254703758</v>
      </c>
      <c r="I1693" s="43">
        <f t="shared" si="817"/>
        <v>-60.281713754236279</v>
      </c>
      <c r="J1693" s="42">
        <v>9.1609446351788293</v>
      </c>
      <c r="K1693" s="43">
        <f t="shared" ref="K1693:O1693" si="818">IF(ISNUMBER((K1645/J1645-1)*100),(K1645/J1645-1)*100,"nav")</f>
        <v>12.297311522419175</v>
      </c>
      <c r="L1693" s="43">
        <f t="shared" si="818"/>
        <v>10.019185719258816</v>
      </c>
      <c r="M1693" s="43">
        <f t="shared" si="818"/>
        <v>9.1142695867590273</v>
      </c>
      <c r="N1693" s="43">
        <f t="shared" si="818"/>
        <v>7.573578551606075</v>
      </c>
      <c r="O1693" s="43">
        <f t="shared" si="818"/>
        <v>8.5173323122981195</v>
      </c>
      <c r="P1693" s="498">
        <f t="shared" ref="P1693:P1709" si="819">IF(ISNUMBER((P1645/O1645-1)*100),(P1645/O1645-1)*100,"nav")</f>
        <v>-5.2321694938324947</v>
      </c>
    </row>
    <row r="1694" spans="2:16" s="301" customFormat="1" x14ac:dyDescent="0.3">
      <c r="B1694" s="31" t="s">
        <v>640</v>
      </c>
      <c r="C1694" s="34" t="s">
        <v>10</v>
      </c>
      <c r="D1694" s="35" t="str">
        <f t="shared" ref="D1694:I1694" si="820">IF(ISNUMBER((D1646/C1646-1)*100),(D1646/C1646-1)*100,"nav")</f>
        <v>nav</v>
      </c>
      <c r="E1694" s="35" t="str">
        <f t="shared" si="820"/>
        <v>nav</v>
      </c>
      <c r="F1694" s="35" t="str">
        <f t="shared" si="820"/>
        <v>nav</v>
      </c>
      <c r="G1694" s="35" t="str">
        <f t="shared" si="820"/>
        <v>nav</v>
      </c>
      <c r="H1694" s="35" t="str">
        <f t="shared" si="820"/>
        <v>nav</v>
      </c>
      <c r="I1694" s="35" t="str">
        <f t="shared" si="820"/>
        <v>nav</v>
      </c>
      <c r="J1694" s="34" t="s">
        <v>10</v>
      </c>
      <c r="K1694" s="35" t="str">
        <f t="shared" ref="K1694:O1694" si="821">IF(ISNUMBER((K1646/J1646-1)*100),(K1646/J1646-1)*100,"nav")</f>
        <v>nav</v>
      </c>
      <c r="L1694" s="35" t="str">
        <f t="shared" si="821"/>
        <v>nav</v>
      </c>
      <c r="M1694" s="35" t="str">
        <f t="shared" si="821"/>
        <v>nav</v>
      </c>
      <c r="N1694" s="35" t="str">
        <f t="shared" si="821"/>
        <v>nav</v>
      </c>
      <c r="O1694" s="35" t="str">
        <f t="shared" si="821"/>
        <v>nav</v>
      </c>
      <c r="P1694" s="499" t="str">
        <f t="shared" si="819"/>
        <v>nav</v>
      </c>
    </row>
    <row r="1695" spans="2:16" x14ac:dyDescent="0.3">
      <c r="B1695" s="31" t="s">
        <v>328</v>
      </c>
      <c r="C1695" s="34" t="s">
        <v>10</v>
      </c>
      <c r="D1695" s="35" t="str">
        <f t="shared" ref="D1695:I1695" si="822">IF(ISNUMBER((D1647/C1647-1)*100),(D1647/C1647-1)*100,"nav")</f>
        <v>nav</v>
      </c>
      <c r="E1695" s="35" t="str">
        <f t="shared" si="822"/>
        <v>nav</v>
      </c>
      <c r="F1695" s="35" t="str">
        <f t="shared" si="822"/>
        <v>nav</v>
      </c>
      <c r="G1695" s="35" t="str">
        <f t="shared" si="822"/>
        <v>nav</v>
      </c>
      <c r="H1695" s="35" t="str">
        <f t="shared" si="822"/>
        <v>nav</v>
      </c>
      <c r="I1695" s="35" t="str">
        <f t="shared" si="822"/>
        <v>nav</v>
      </c>
      <c r="J1695" s="34">
        <v>8.4685114278704905</v>
      </c>
      <c r="K1695" s="35">
        <f t="shared" ref="K1695:O1695" si="823">IF(ISNUMBER((K1647/J1647-1)*100),(K1647/J1647-1)*100,"nav")</f>
        <v>19.54944732924584</v>
      </c>
      <c r="L1695" s="35">
        <f t="shared" si="823"/>
        <v>-1.3255839784163781</v>
      </c>
      <c r="M1695" s="35">
        <f t="shared" si="823"/>
        <v>6.3835338681665688</v>
      </c>
      <c r="N1695" s="35">
        <f t="shared" si="823"/>
        <v>5.9046632162530033</v>
      </c>
      <c r="O1695" s="35">
        <f t="shared" si="823"/>
        <v>7.4439682341432833</v>
      </c>
      <c r="P1695" s="499">
        <f t="shared" si="819"/>
        <v>-22.462339189452575</v>
      </c>
    </row>
    <row r="1696" spans="2:16" x14ac:dyDescent="0.3">
      <c r="B1696" s="31" t="s">
        <v>329</v>
      </c>
      <c r="C1696" s="34" t="s">
        <v>10</v>
      </c>
      <c r="D1696" s="35" t="str">
        <f t="shared" ref="D1696:I1696" si="824">IF(ISNUMBER((D1648/C1648-1)*100),(D1648/C1648-1)*100,"nav")</f>
        <v>nav</v>
      </c>
      <c r="E1696" s="35" t="str">
        <f t="shared" si="824"/>
        <v>nav</v>
      </c>
      <c r="F1696" s="35" t="str">
        <f t="shared" si="824"/>
        <v>nav</v>
      </c>
      <c r="G1696" s="35" t="str">
        <f t="shared" si="824"/>
        <v>nav</v>
      </c>
      <c r="H1696" s="35" t="str">
        <f t="shared" si="824"/>
        <v>nav</v>
      </c>
      <c r="I1696" s="35" t="str">
        <f t="shared" si="824"/>
        <v>nav</v>
      </c>
      <c r="J1696" s="34">
        <v>2.4291598753089141</v>
      </c>
      <c r="K1696" s="35">
        <f t="shared" ref="K1696:O1696" si="825">IF(ISNUMBER((K1648/J1648-1)*100),(K1648/J1648-1)*100,"nav")</f>
        <v>2.8101915358143215</v>
      </c>
      <c r="L1696" s="35">
        <f t="shared" si="825"/>
        <v>-4.9406744867714352</v>
      </c>
      <c r="M1696" s="35">
        <f t="shared" si="825"/>
        <v>3.4266695539618253</v>
      </c>
      <c r="N1696" s="35">
        <f t="shared" si="825"/>
        <v>-4.4818487266244267</v>
      </c>
      <c r="O1696" s="35">
        <f t="shared" si="825"/>
        <v>5.2163339423116017</v>
      </c>
      <c r="P1696" s="499">
        <f t="shared" si="819"/>
        <v>-10.31169476557614</v>
      </c>
    </row>
    <row r="1697" spans="2:16" x14ac:dyDescent="0.3">
      <c r="B1697" s="31" t="s">
        <v>330</v>
      </c>
      <c r="C1697" s="34" t="s">
        <v>12</v>
      </c>
      <c r="D1697" s="35" t="str">
        <f t="shared" ref="D1697:I1697" si="826">IF(ISNUMBER((D1649/C1649-1)*100),(D1649/C1649-1)*100,"nav")</f>
        <v>nav</v>
      </c>
      <c r="E1697" s="35" t="str">
        <f t="shared" si="826"/>
        <v>nav</v>
      </c>
      <c r="F1697" s="35" t="str">
        <f t="shared" si="826"/>
        <v>nav</v>
      </c>
      <c r="G1697" s="35" t="str">
        <f t="shared" si="826"/>
        <v>nav</v>
      </c>
      <c r="H1697" s="35" t="str">
        <f t="shared" si="826"/>
        <v>nav</v>
      </c>
      <c r="I1697" s="35" t="str">
        <f t="shared" si="826"/>
        <v>nav</v>
      </c>
      <c r="J1697" s="34" t="s">
        <v>12</v>
      </c>
      <c r="K1697" s="35" t="str">
        <f t="shared" ref="K1697:O1697" si="827">IF(ISNUMBER((K1649/J1649-1)*100),(K1649/J1649-1)*100,"nav")</f>
        <v>nav</v>
      </c>
      <c r="L1697" s="35" t="str">
        <f t="shared" si="827"/>
        <v>nav</v>
      </c>
      <c r="M1697" s="35" t="str">
        <f t="shared" si="827"/>
        <v>nav</v>
      </c>
      <c r="N1697" s="35" t="str">
        <f t="shared" si="827"/>
        <v>nav</v>
      </c>
      <c r="O1697" s="35" t="str">
        <f t="shared" si="827"/>
        <v>nav</v>
      </c>
      <c r="P1697" s="499" t="str">
        <f t="shared" si="819"/>
        <v>nav</v>
      </c>
    </row>
    <row r="1698" spans="2:16" x14ac:dyDescent="0.3">
      <c r="B1698" s="31" t="s">
        <v>331</v>
      </c>
      <c r="C1698" s="34" t="s">
        <v>10</v>
      </c>
      <c r="D1698" s="35" t="str">
        <f t="shared" ref="D1698:I1698" si="828">IF(ISNUMBER((D1650/C1650-1)*100),(D1650/C1650-1)*100,"nav")</f>
        <v>nav</v>
      </c>
      <c r="E1698" s="35" t="str">
        <f t="shared" si="828"/>
        <v>nav</v>
      </c>
      <c r="F1698" s="35" t="str">
        <f t="shared" si="828"/>
        <v>nav</v>
      </c>
      <c r="G1698" s="35" t="str">
        <f t="shared" si="828"/>
        <v>nav</v>
      </c>
      <c r="H1698" s="35" t="str">
        <f t="shared" si="828"/>
        <v>nav</v>
      </c>
      <c r="I1698" s="35" t="str">
        <f t="shared" si="828"/>
        <v>nav</v>
      </c>
      <c r="J1698" s="34" t="s">
        <v>10</v>
      </c>
      <c r="K1698" s="35" t="str">
        <f t="shared" ref="K1698:O1698" si="829">IF(ISNUMBER((K1650/J1650-1)*100),(K1650/J1650-1)*100,"nav")</f>
        <v>nav</v>
      </c>
      <c r="L1698" s="35" t="str">
        <f t="shared" si="829"/>
        <v>nav</v>
      </c>
      <c r="M1698" s="35" t="str">
        <f t="shared" si="829"/>
        <v>nav</v>
      </c>
      <c r="N1698" s="35" t="str">
        <f t="shared" si="829"/>
        <v>nav</v>
      </c>
      <c r="O1698" s="35" t="str">
        <f t="shared" si="829"/>
        <v>nav</v>
      </c>
      <c r="P1698" s="499" t="str">
        <f t="shared" si="819"/>
        <v>nav</v>
      </c>
    </row>
    <row r="1699" spans="2:16" x14ac:dyDescent="0.3">
      <c r="B1699" s="31" t="s">
        <v>332</v>
      </c>
      <c r="C1699" s="34" t="s">
        <v>10</v>
      </c>
      <c r="D1699" s="35" t="str">
        <f t="shared" ref="D1699:I1699" si="830">IF(ISNUMBER((D1651/C1651-1)*100),(D1651/C1651-1)*100,"nav")</f>
        <v>nav</v>
      </c>
      <c r="E1699" s="35" t="str">
        <f t="shared" si="830"/>
        <v>nav</v>
      </c>
      <c r="F1699" s="35" t="str">
        <f t="shared" si="830"/>
        <v>nav</v>
      </c>
      <c r="G1699" s="35" t="str">
        <f t="shared" si="830"/>
        <v>nav</v>
      </c>
      <c r="H1699" s="35" t="str">
        <f t="shared" si="830"/>
        <v>nav</v>
      </c>
      <c r="I1699" s="35" t="str">
        <f t="shared" si="830"/>
        <v>nav</v>
      </c>
      <c r="J1699" s="34">
        <v>1.1743056296684955</v>
      </c>
      <c r="K1699" s="35">
        <f t="shared" ref="K1699:O1699" si="831">IF(ISNUMBER((K1651/J1651-1)*100),(K1651/J1651-1)*100,"nav")</f>
        <v>11.725791195299241</v>
      </c>
      <c r="L1699" s="35">
        <f t="shared" si="831"/>
        <v>5.1853903877403518</v>
      </c>
      <c r="M1699" s="35">
        <f t="shared" si="831"/>
        <v>-6.6395265296763988</v>
      </c>
      <c r="N1699" s="35">
        <f t="shared" si="831"/>
        <v>8.4754586293853009</v>
      </c>
      <c r="O1699" s="35">
        <f t="shared" si="831"/>
        <v>-5.6800461124168482</v>
      </c>
      <c r="P1699" s="499">
        <f t="shared" si="819"/>
        <v>-24.185800756555498</v>
      </c>
    </row>
    <row r="1700" spans="2:16" x14ac:dyDescent="0.3">
      <c r="B1700" s="31" t="s">
        <v>477</v>
      </c>
      <c r="C1700" s="34" t="s">
        <v>10</v>
      </c>
      <c r="D1700" s="35" t="str">
        <f t="shared" ref="D1700:I1700" si="832">IF(ISNUMBER((D1652/C1652-1)*100),(D1652/C1652-1)*100,"nav")</f>
        <v>nav</v>
      </c>
      <c r="E1700" s="35">
        <f t="shared" si="832"/>
        <v>-9.6225806725327327</v>
      </c>
      <c r="F1700" s="35">
        <f t="shared" si="832"/>
        <v>8.2463325900715923</v>
      </c>
      <c r="G1700" s="35">
        <f t="shared" si="832"/>
        <v>-18.488519211983945</v>
      </c>
      <c r="H1700" s="35">
        <f t="shared" si="832"/>
        <v>5.4875072323049556</v>
      </c>
      <c r="I1700" s="35">
        <f t="shared" si="832"/>
        <v>-38.878213372471293</v>
      </c>
      <c r="J1700" s="34" t="s">
        <v>10</v>
      </c>
      <c r="K1700" s="35" t="str">
        <f t="shared" ref="K1700:O1700" si="833">IF(ISNUMBER((K1652/J1652-1)*100),(K1652/J1652-1)*100,"nav")</f>
        <v>nav</v>
      </c>
      <c r="L1700" s="35">
        <f t="shared" si="833"/>
        <v>12.845156373006139</v>
      </c>
      <c r="M1700" s="35">
        <f t="shared" si="833"/>
        <v>16.189698863168346</v>
      </c>
      <c r="N1700" s="35">
        <f t="shared" si="833"/>
        <v>14.224000045862883</v>
      </c>
      <c r="O1700" s="35">
        <f t="shared" si="833"/>
        <v>8.1141154901841261</v>
      </c>
      <c r="P1700" s="499">
        <f t="shared" si="819"/>
        <v>2.3074775723584962</v>
      </c>
    </row>
    <row r="1701" spans="2:16" s="301" customFormat="1" x14ac:dyDescent="0.3">
      <c r="B1701" s="31" t="s">
        <v>727</v>
      </c>
      <c r="C1701" s="34" t="s">
        <v>10</v>
      </c>
      <c r="D1701" s="35" t="str">
        <f t="shared" ref="D1701:I1701" si="834">IF(ISNUMBER((D1653/C1653-1)*100),(D1653/C1653-1)*100,"nav")</f>
        <v>nav</v>
      </c>
      <c r="E1701" s="35" t="str">
        <f t="shared" si="834"/>
        <v>nav</v>
      </c>
      <c r="F1701" s="35" t="str">
        <f t="shared" si="834"/>
        <v>nav</v>
      </c>
      <c r="G1701" s="35" t="str">
        <f t="shared" si="834"/>
        <v>nav</v>
      </c>
      <c r="H1701" s="35" t="str">
        <f t="shared" si="834"/>
        <v>nav</v>
      </c>
      <c r="I1701" s="35" t="str">
        <f t="shared" si="834"/>
        <v>nav</v>
      </c>
      <c r="J1701" s="34" t="s">
        <v>10</v>
      </c>
      <c r="K1701" s="35" t="str">
        <f t="shared" ref="K1701:O1701" si="835">IF(ISNUMBER((K1653/J1653-1)*100),(K1653/J1653-1)*100,"nav")</f>
        <v>nav</v>
      </c>
      <c r="L1701" s="35">
        <f t="shared" si="835"/>
        <v>-10.571190183416279</v>
      </c>
      <c r="M1701" s="35">
        <f t="shared" si="835"/>
        <v>2.7814284377615239</v>
      </c>
      <c r="N1701" s="35">
        <f t="shared" si="835"/>
        <v>2.0034470892975609</v>
      </c>
      <c r="O1701" s="35">
        <f t="shared" si="835"/>
        <v>4.0574464408710709</v>
      </c>
      <c r="P1701" s="499">
        <f t="shared" si="819"/>
        <v>-21.026521066237535</v>
      </c>
    </row>
    <row r="1702" spans="2:16" x14ac:dyDescent="0.3">
      <c r="B1702" s="31" t="s">
        <v>333</v>
      </c>
      <c r="C1702" s="34" t="s">
        <v>12</v>
      </c>
      <c r="D1702" s="35" t="str">
        <f t="shared" ref="D1702:I1702" si="836">IF(ISNUMBER((D1654/C1654-1)*100),(D1654/C1654-1)*100,"nav")</f>
        <v>nav</v>
      </c>
      <c r="E1702" s="35" t="str">
        <f t="shared" si="836"/>
        <v>nav</v>
      </c>
      <c r="F1702" s="35" t="str">
        <f t="shared" si="836"/>
        <v>nav</v>
      </c>
      <c r="G1702" s="35" t="str">
        <f t="shared" si="836"/>
        <v>nav</v>
      </c>
      <c r="H1702" s="35" t="str">
        <f t="shared" si="836"/>
        <v>nav</v>
      </c>
      <c r="I1702" s="35" t="str">
        <f t="shared" si="836"/>
        <v>nav</v>
      </c>
      <c r="J1702" s="34" t="s">
        <v>12</v>
      </c>
      <c r="K1702" s="35" t="str">
        <f t="shared" ref="K1702:O1702" si="837">IF(ISNUMBER((K1654/J1654-1)*100),(K1654/J1654-1)*100,"nav")</f>
        <v>nav</v>
      </c>
      <c r="L1702" s="35" t="str">
        <f t="shared" si="837"/>
        <v>nav</v>
      </c>
      <c r="M1702" s="35" t="str">
        <f t="shared" si="837"/>
        <v>nav</v>
      </c>
      <c r="N1702" s="35" t="str">
        <f t="shared" si="837"/>
        <v>nav</v>
      </c>
      <c r="O1702" s="35" t="str">
        <f t="shared" si="837"/>
        <v>nav</v>
      </c>
      <c r="P1702" s="499" t="str">
        <f t="shared" si="819"/>
        <v>nav</v>
      </c>
    </row>
    <row r="1703" spans="2:16" x14ac:dyDescent="0.3">
      <c r="B1703" s="31" t="s">
        <v>334</v>
      </c>
      <c r="C1703" s="34">
        <v>9.4638369948573384</v>
      </c>
      <c r="D1703" s="35">
        <f t="shared" ref="D1703:I1703" si="838">IF(ISNUMBER((D1655/C1655-1)*100),(D1655/C1655-1)*100,"nav")</f>
        <v>-1.7937073650927449</v>
      </c>
      <c r="E1703" s="35">
        <f t="shared" si="838"/>
        <v>-4.4035314495756701</v>
      </c>
      <c r="F1703" s="35">
        <f t="shared" si="838"/>
        <v>-21.643920878053223</v>
      </c>
      <c r="G1703" s="35">
        <f t="shared" si="838"/>
        <v>33.938725493587896</v>
      </c>
      <c r="H1703" s="35">
        <f t="shared" si="838"/>
        <v>-0.52827670003223748</v>
      </c>
      <c r="I1703" s="35">
        <f t="shared" si="838"/>
        <v>-41.902423368035969</v>
      </c>
      <c r="J1703" s="34">
        <v>6.955289795111903</v>
      </c>
      <c r="K1703" s="35">
        <f t="shared" ref="K1703:O1703" si="839">IF(ISNUMBER((K1655/J1655-1)*100),(K1655/J1655-1)*100,"nav")</f>
        <v>6.108675062652158</v>
      </c>
      <c r="L1703" s="35">
        <f t="shared" si="839"/>
        <v>5.9832132466961285</v>
      </c>
      <c r="M1703" s="35">
        <f t="shared" si="839"/>
        <v>2.9119003322252368</v>
      </c>
      <c r="N1703" s="35">
        <f t="shared" si="839"/>
        <v>4.5372575955352934</v>
      </c>
      <c r="O1703" s="35">
        <f t="shared" si="839"/>
        <v>5.664607646831521</v>
      </c>
      <c r="P1703" s="499">
        <f t="shared" si="819"/>
        <v>-6.693741432485167</v>
      </c>
    </row>
    <row r="1704" spans="2:16" x14ac:dyDescent="0.3">
      <c r="B1704" s="31" t="s">
        <v>335</v>
      </c>
      <c r="C1704" s="34" t="s">
        <v>10</v>
      </c>
      <c r="D1704" s="35" t="str">
        <f t="shared" ref="D1704:I1704" si="840">IF(ISNUMBER((D1656/C1656-1)*100),(D1656/C1656-1)*100,"nav")</f>
        <v>nav</v>
      </c>
      <c r="E1704" s="35" t="str">
        <f t="shared" si="840"/>
        <v>nav</v>
      </c>
      <c r="F1704" s="35" t="str">
        <f t="shared" si="840"/>
        <v>nav</v>
      </c>
      <c r="G1704" s="35" t="str">
        <f t="shared" si="840"/>
        <v>nav</v>
      </c>
      <c r="H1704" s="35" t="str">
        <f t="shared" si="840"/>
        <v>nav</v>
      </c>
      <c r="I1704" s="35" t="str">
        <f t="shared" si="840"/>
        <v>nav</v>
      </c>
      <c r="J1704" s="34" t="s">
        <v>10</v>
      </c>
      <c r="K1704" s="35" t="str">
        <f t="shared" ref="K1704:O1704" si="841">IF(ISNUMBER((K1656/J1656-1)*100),(K1656/J1656-1)*100,"nav")</f>
        <v>nav</v>
      </c>
      <c r="L1704" s="35" t="str">
        <f t="shared" si="841"/>
        <v>nav</v>
      </c>
      <c r="M1704" s="35" t="str">
        <f t="shared" si="841"/>
        <v>nav</v>
      </c>
      <c r="N1704" s="35" t="str">
        <f t="shared" si="841"/>
        <v>nav</v>
      </c>
      <c r="O1704" s="35" t="str">
        <f t="shared" si="841"/>
        <v>nav</v>
      </c>
      <c r="P1704" s="499" t="str">
        <f t="shared" si="819"/>
        <v>nav</v>
      </c>
    </row>
    <row r="1705" spans="2:16" x14ac:dyDescent="0.3">
      <c r="B1705" s="31" t="s">
        <v>336</v>
      </c>
      <c r="C1705" s="34" t="s">
        <v>10</v>
      </c>
      <c r="D1705" s="35" t="str">
        <f t="shared" ref="D1705:I1705" si="842">IF(ISNUMBER((D1657/C1657-1)*100),(D1657/C1657-1)*100,"nav")</f>
        <v>nav</v>
      </c>
      <c r="E1705" s="35" t="str">
        <f t="shared" si="842"/>
        <v>nav</v>
      </c>
      <c r="F1705" s="35" t="str">
        <f t="shared" si="842"/>
        <v>nav</v>
      </c>
      <c r="G1705" s="35" t="str">
        <f t="shared" si="842"/>
        <v>nav</v>
      </c>
      <c r="H1705" s="35" t="str">
        <f t="shared" si="842"/>
        <v>nav</v>
      </c>
      <c r="I1705" s="35" t="str">
        <f t="shared" si="842"/>
        <v>nav</v>
      </c>
      <c r="J1705" s="34">
        <v>6.0004814900641783</v>
      </c>
      <c r="K1705" s="35">
        <f t="shared" ref="K1705:O1705" si="843">IF(ISNUMBER((K1657/J1657-1)*100),(K1657/J1657-1)*100,"nav")</f>
        <v>7.7400235836002196</v>
      </c>
      <c r="L1705" s="35">
        <f t="shared" si="843"/>
        <v>7.6970337721168347</v>
      </c>
      <c r="M1705" s="35">
        <f t="shared" si="843"/>
        <v>8.0292603532772233E-2</v>
      </c>
      <c r="N1705" s="35">
        <f t="shared" si="843"/>
        <v>11.1639742331908</v>
      </c>
      <c r="O1705" s="35">
        <f t="shared" si="843"/>
        <v>-4.7791083348245884</v>
      </c>
      <c r="P1705" s="499">
        <f t="shared" si="819"/>
        <v>-12.658770143422926</v>
      </c>
    </row>
    <row r="1706" spans="2:16" x14ac:dyDescent="0.3">
      <c r="B1706" s="31" t="s">
        <v>337</v>
      </c>
      <c r="C1706" s="34" t="s">
        <v>10</v>
      </c>
      <c r="D1706" s="35" t="str">
        <f t="shared" ref="D1706:I1706" si="844">IF(ISNUMBER((D1658/C1658-1)*100),(D1658/C1658-1)*100,"nav")</f>
        <v>nav</v>
      </c>
      <c r="E1706" s="35" t="str">
        <f t="shared" si="844"/>
        <v>nav</v>
      </c>
      <c r="F1706" s="35" t="str">
        <f t="shared" si="844"/>
        <v>nav</v>
      </c>
      <c r="G1706" s="35" t="str">
        <f t="shared" si="844"/>
        <v>nav</v>
      </c>
      <c r="H1706" s="35" t="str">
        <f t="shared" si="844"/>
        <v>nav</v>
      </c>
      <c r="I1706" s="35" t="str">
        <f t="shared" si="844"/>
        <v>nav</v>
      </c>
      <c r="J1706" s="34" t="s">
        <v>10</v>
      </c>
      <c r="K1706" s="35" t="str">
        <f t="shared" ref="K1706:O1706" si="845">IF(ISNUMBER((K1658/J1658-1)*100),(K1658/J1658-1)*100,"nav")</f>
        <v>nav</v>
      </c>
      <c r="L1706" s="35" t="str">
        <f t="shared" si="845"/>
        <v>nav</v>
      </c>
      <c r="M1706" s="35" t="str">
        <f t="shared" si="845"/>
        <v>nav</v>
      </c>
      <c r="N1706" s="35" t="str">
        <f t="shared" si="845"/>
        <v>nav</v>
      </c>
      <c r="O1706" s="35" t="str">
        <f t="shared" si="845"/>
        <v>nav</v>
      </c>
      <c r="P1706" s="499" t="str">
        <f t="shared" si="819"/>
        <v>nav</v>
      </c>
    </row>
    <row r="1707" spans="2:16" x14ac:dyDescent="0.3">
      <c r="B1707" s="31" t="s">
        <v>338</v>
      </c>
      <c r="C1707" s="34">
        <v>11.895749390937404</v>
      </c>
      <c r="D1707" s="35">
        <f t="shared" ref="D1707:I1707" si="846">IF(ISNUMBER((D1659/C1659-1)*100),(D1659/C1659-1)*100,"nav")</f>
        <v>-35.497833449096149</v>
      </c>
      <c r="E1707" s="35">
        <f t="shared" si="846"/>
        <v>-12.301313273608383</v>
      </c>
      <c r="F1707" s="35">
        <f t="shared" si="846"/>
        <v>15.949479607763539</v>
      </c>
      <c r="G1707" s="35">
        <f t="shared" si="846"/>
        <v>2.4541154952447686</v>
      </c>
      <c r="H1707" s="35">
        <f t="shared" si="846"/>
        <v>5.915122020197261</v>
      </c>
      <c r="I1707" s="35">
        <f t="shared" si="846"/>
        <v>-14.308640979498289</v>
      </c>
      <c r="J1707" s="34">
        <v>11.632537695398671</v>
      </c>
      <c r="K1707" s="35">
        <f t="shared" ref="K1707:O1707" si="847">IF(ISNUMBER((K1659/J1659-1)*100),(K1659/J1659-1)*100,"nav")</f>
        <v>-4.2635225324848651</v>
      </c>
      <c r="L1707" s="35">
        <f t="shared" si="847"/>
        <v>3.0688624852736934</v>
      </c>
      <c r="M1707" s="35">
        <f t="shared" si="847"/>
        <v>3.7673597740799369</v>
      </c>
      <c r="N1707" s="35">
        <f t="shared" si="847"/>
        <v>4.0555898015852465</v>
      </c>
      <c r="O1707" s="35">
        <f t="shared" si="847"/>
        <v>6.1535946048033141</v>
      </c>
      <c r="P1707" s="499">
        <f t="shared" si="819"/>
        <v>-7.5106314587020879</v>
      </c>
    </row>
    <row r="1708" spans="2:16" x14ac:dyDescent="0.3">
      <c r="B1708" s="31" t="s">
        <v>339</v>
      </c>
      <c r="C1708" s="34" t="s">
        <v>10</v>
      </c>
      <c r="D1708" s="35" t="str">
        <f t="shared" ref="D1708:I1708" si="848">IF(ISNUMBER((D1660/C1660-1)*100),(D1660/C1660-1)*100,"nav")</f>
        <v>nav</v>
      </c>
      <c r="E1708" s="35" t="str">
        <f t="shared" si="848"/>
        <v>nav</v>
      </c>
      <c r="F1708" s="35" t="str">
        <f t="shared" si="848"/>
        <v>nav</v>
      </c>
      <c r="G1708" s="35" t="str">
        <f t="shared" si="848"/>
        <v>nav</v>
      </c>
      <c r="H1708" s="35" t="str">
        <f t="shared" si="848"/>
        <v>nav</v>
      </c>
      <c r="I1708" s="35" t="str">
        <f t="shared" si="848"/>
        <v>nav</v>
      </c>
      <c r="J1708" s="34" t="s">
        <v>10</v>
      </c>
      <c r="K1708" s="35" t="str">
        <f t="shared" ref="K1708:O1708" si="849">IF(ISNUMBER((K1660/J1660-1)*100),(K1660/J1660-1)*100,"nav")</f>
        <v>nav</v>
      </c>
      <c r="L1708" s="35" t="str">
        <f t="shared" si="849"/>
        <v>nav</v>
      </c>
      <c r="M1708" s="35" t="str">
        <f t="shared" si="849"/>
        <v>nav</v>
      </c>
      <c r="N1708" s="35" t="str">
        <f t="shared" si="849"/>
        <v>nav</v>
      </c>
      <c r="O1708" s="35" t="str">
        <f t="shared" si="849"/>
        <v>nav</v>
      </c>
      <c r="P1708" s="499" t="str">
        <f t="shared" si="819"/>
        <v>nav</v>
      </c>
    </row>
    <row r="1709" spans="2:16" x14ac:dyDescent="0.3">
      <c r="B1709" s="33" t="s">
        <v>340</v>
      </c>
      <c r="C1709" s="36" t="s">
        <v>12</v>
      </c>
      <c r="D1709" s="37" t="str">
        <f t="shared" ref="D1709:I1709" si="850">IF(ISNUMBER((D1661/C1661-1)*100),(D1661/C1661-1)*100,"nav")</f>
        <v>nav</v>
      </c>
      <c r="E1709" s="37" t="str">
        <f t="shared" si="850"/>
        <v>nav</v>
      </c>
      <c r="F1709" s="37" t="str">
        <f t="shared" si="850"/>
        <v>nav</v>
      </c>
      <c r="G1709" s="37" t="str">
        <f t="shared" si="850"/>
        <v>nav</v>
      </c>
      <c r="H1709" s="37" t="str">
        <f t="shared" si="850"/>
        <v>nav</v>
      </c>
      <c r="I1709" s="37" t="str">
        <f t="shared" si="850"/>
        <v>nav</v>
      </c>
      <c r="J1709" s="36">
        <v>0.31587754643613852</v>
      </c>
      <c r="K1709" s="37">
        <f t="shared" ref="K1709:O1709" si="851">IF(ISNUMBER((K1661/J1661-1)*100),(K1661/J1661-1)*100,"nav")</f>
        <v>0.25492297650187012</v>
      </c>
      <c r="L1709" s="37">
        <f t="shared" si="851"/>
        <v>-2.8687296552353692</v>
      </c>
      <c r="M1709" s="37">
        <f t="shared" si="851"/>
        <v>-2.9557016047729978</v>
      </c>
      <c r="N1709" s="37">
        <f t="shared" si="851"/>
        <v>-1.4574169083955701</v>
      </c>
      <c r="O1709" s="37">
        <f t="shared" si="851"/>
        <v>4.0625665880882567</v>
      </c>
      <c r="P1709" s="500">
        <f t="shared" si="819"/>
        <v>-11.959163218129587</v>
      </c>
    </row>
    <row r="1710" spans="2:16" x14ac:dyDescent="0.3">
      <c r="B1710" s="3"/>
      <c r="C1710" s="18"/>
      <c r="D1710" s="18"/>
      <c r="E1710" s="18"/>
      <c r="F1710" s="18"/>
      <c r="G1710" s="18"/>
      <c r="H1710" s="18"/>
      <c r="I1710" s="18"/>
      <c r="J1710" s="18"/>
      <c r="K1710" s="18"/>
      <c r="L1710" s="18"/>
      <c r="M1710" s="18"/>
      <c r="N1710" s="18"/>
      <c r="O1710" s="18"/>
      <c r="P1710" s="18"/>
    </row>
    <row r="1711" spans="2:16" x14ac:dyDescent="0.3">
      <c r="B1711" s="722" t="s">
        <v>428</v>
      </c>
      <c r="C1711" s="722"/>
      <c r="D1711" s="722"/>
      <c r="E1711" s="722"/>
      <c r="F1711" s="722"/>
      <c r="G1711" s="722"/>
      <c r="H1711" s="722"/>
      <c r="I1711" s="722"/>
      <c r="J1711" s="722"/>
      <c r="K1711" s="722"/>
      <c r="L1711" s="722"/>
      <c r="M1711" s="722"/>
      <c r="N1711" s="722"/>
      <c r="O1711" s="722"/>
      <c r="P1711" s="722"/>
    </row>
    <row r="1712" spans="2:16" x14ac:dyDescent="0.3">
      <c r="B1712" s="3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</row>
    <row r="1713" spans="2:16" x14ac:dyDescent="0.3">
      <c r="B1713" s="12"/>
      <c r="C1713" s="706" t="s">
        <v>423</v>
      </c>
      <c r="D1713" s="707"/>
      <c r="E1713" s="707"/>
      <c r="F1713" s="707"/>
      <c r="G1713" s="707"/>
      <c r="H1713" s="707"/>
      <c r="I1713" s="707"/>
      <c r="J1713" s="706" t="s">
        <v>424</v>
      </c>
      <c r="K1713" s="707"/>
      <c r="L1713" s="707"/>
      <c r="M1713" s="707"/>
      <c r="N1713" s="707"/>
      <c r="O1713" s="707"/>
      <c r="P1713" s="707"/>
    </row>
    <row r="1714" spans="2:16" x14ac:dyDescent="0.3">
      <c r="B1714" s="7"/>
      <c r="C1714" s="715" t="s">
        <v>425</v>
      </c>
      <c r="D1714" s="716"/>
      <c r="E1714" s="716"/>
      <c r="F1714" s="716"/>
      <c r="G1714" s="716"/>
      <c r="H1714" s="716"/>
      <c r="I1714" s="716"/>
      <c r="J1714" s="716"/>
      <c r="K1714" s="716"/>
      <c r="L1714" s="716"/>
      <c r="M1714" s="716"/>
      <c r="N1714" s="716"/>
      <c r="O1714" s="716"/>
      <c r="P1714" s="716"/>
    </row>
    <row r="1715" spans="2:16" x14ac:dyDescent="0.3">
      <c r="B1715" s="3"/>
      <c r="C1715" s="432">
        <v>2014</v>
      </c>
      <c r="D1715" s="433">
        <v>2015</v>
      </c>
      <c r="E1715" s="433">
        <v>2016</v>
      </c>
      <c r="F1715" s="433">
        <v>2017</v>
      </c>
      <c r="G1715" s="433">
        <v>2018</v>
      </c>
      <c r="H1715" s="433">
        <v>2019</v>
      </c>
      <c r="I1715" s="433">
        <v>2020</v>
      </c>
      <c r="J1715" s="432">
        <v>2014</v>
      </c>
      <c r="K1715" s="433">
        <v>2015</v>
      </c>
      <c r="L1715" s="433">
        <v>2016</v>
      </c>
      <c r="M1715" s="433">
        <v>2017</v>
      </c>
      <c r="N1715" s="433">
        <v>2018</v>
      </c>
      <c r="O1715" s="433">
        <v>2019</v>
      </c>
      <c r="P1715" s="433">
        <v>2020</v>
      </c>
    </row>
    <row r="1716" spans="2:16" x14ac:dyDescent="0.3">
      <c r="B1716" s="32" t="s">
        <v>327</v>
      </c>
      <c r="C1716" s="42">
        <v>-13.140467061693977</v>
      </c>
      <c r="D1716" s="43">
        <f t="shared" ref="D1716:H1716" si="852">IF(ISNUMBER((D1668/C1668-1)*100),(D1668/C1668-1)*100,"nav")</f>
        <v>44.76</v>
      </c>
      <c r="E1716" s="43">
        <f t="shared" si="852"/>
        <v>791.45844024263477</v>
      </c>
      <c r="F1716" s="43">
        <f t="shared" si="852"/>
        <v>65.96757635983495</v>
      </c>
      <c r="G1716" s="43">
        <f t="shared" si="852"/>
        <v>-14.957629624622982</v>
      </c>
      <c r="H1716" s="43">
        <f t="shared" si="852"/>
        <v>-43.051153918753784</v>
      </c>
      <c r="I1716" s="498">
        <f>IF(ISNUMBER((I1668/H1668-1)*100),(I1668/H1668-1)*100,"nav")</f>
        <v>-82.463179563268895</v>
      </c>
      <c r="J1716" s="42" t="s">
        <v>12</v>
      </c>
      <c r="K1716" s="43" t="s">
        <v>12</v>
      </c>
      <c r="L1716" s="43" t="s">
        <v>12</v>
      </c>
      <c r="M1716" s="43" t="s">
        <v>12</v>
      </c>
      <c r="N1716" s="43" t="s">
        <v>12</v>
      </c>
      <c r="O1716" s="43" t="s">
        <v>12</v>
      </c>
      <c r="P1716" s="498" t="s">
        <v>12</v>
      </c>
    </row>
    <row r="1717" spans="2:16" s="301" customFormat="1" x14ac:dyDescent="0.3">
      <c r="B1717" s="31" t="s">
        <v>640</v>
      </c>
      <c r="C1717" s="34" t="s">
        <v>10</v>
      </c>
      <c r="D1717" s="35" t="str">
        <f t="shared" ref="D1717:I1717" si="853">IF(ISNUMBER((D1669/C1669-1)*100),(D1669/C1669-1)*100,"nav")</f>
        <v>nav</v>
      </c>
      <c r="E1717" s="35" t="str">
        <f t="shared" si="853"/>
        <v>nav</v>
      </c>
      <c r="F1717" s="35" t="str">
        <f t="shared" si="853"/>
        <v>nav</v>
      </c>
      <c r="G1717" s="35" t="str">
        <f t="shared" si="853"/>
        <v>nav</v>
      </c>
      <c r="H1717" s="35" t="str">
        <f t="shared" si="853"/>
        <v>nav</v>
      </c>
      <c r="I1717" s="499" t="str">
        <f t="shared" si="853"/>
        <v>nav</v>
      </c>
      <c r="J1717" s="34" t="s">
        <v>10</v>
      </c>
      <c r="K1717" s="35" t="s">
        <v>10</v>
      </c>
      <c r="L1717" s="35" t="s">
        <v>10</v>
      </c>
      <c r="M1717" s="35" t="s">
        <v>10</v>
      </c>
      <c r="N1717" s="35" t="s">
        <v>10</v>
      </c>
      <c r="O1717" s="35" t="s">
        <v>10</v>
      </c>
      <c r="P1717" s="499" t="s">
        <v>10</v>
      </c>
    </row>
    <row r="1718" spans="2:16" x14ac:dyDescent="0.3">
      <c r="B1718" s="31" t="s">
        <v>328</v>
      </c>
      <c r="C1718" s="34" t="s">
        <v>10</v>
      </c>
      <c r="D1718" s="35" t="str">
        <f t="shared" ref="D1718:I1718" si="854">IF(ISNUMBER((D1670/C1670-1)*100),(D1670/C1670-1)*100,"nav")</f>
        <v>nav</v>
      </c>
      <c r="E1718" s="35" t="str">
        <f t="shared" si="854"/>
        <v>nav</v>
      </c>
      <c r="F1718" s="35" t="str">
        <f t="shared" si="854"/>
        <v>nav</v>
      </c>
      <c r="G1718" s="35" t="str">
        <f t="shared" si="854"/>
        <v>nav</v>
      </c>
      <c r="H1718" s="35" t="str">
        <f t="shared" si="854"/>
        <v>nav</v>
      </c>
      <c r="I1718" s="499" t="str">
        <f t="shared" si="854"/>
        <v>nav</v>
      </c>
      <c r="J1718" s="34" t="s">
        <v>10</v>
      </c>
      <c r="K1718" s="35" t="s">
        <v>10</v>
      </c>
      <c r="L1718" s="35" t="s">
        <v>10</v>
      </c>
      <c r="M1718" s="35" t="s">
        <v>10</v>
      </c>
      <c r="N1718" s="35" t="s">
        <v>10</v>
      </c>
      <c r="O1718" s="35" t="s">
        <v>10</v>
      </c>
      <c r="P1718" s="499" t="s">
        <v>10</v>
      </c>
    </row>
    <row r="1719" spans="2:16" x14ac:dyDescent="0.3">
      <c r="B1719" s="31" t="s">
        <v>329</v>
      </c>
      <c r="C1719" s="34" t="s">
        <v>10</v>
      </c>
      <c r="D1719" s="35" t="str">
        <f t="shared" ref="D1719:I1719" si="855">IF(ISNUMBER((D1671/C1671-1)*100),(D1671/C1671-1)*100,"nav")</f>
        <v>nav</v>
      </c>
      <c r="E1719" s="35" t="str">
        <f t="shared" si="855"/>
        <v>nav</v>
      </c>
      <c r="F1719" s="35" t="str">
        <f t="shared" si="855"/>
        <v>nav</v>
      </c>
      <c r="G1719" s="35" t="str">
        <f t="shared" si="855"/>
        <v>nav</v>
      </c>
      <c r="H1719" s="35" t="str">
        <f t="shared" si="855"/>
        <v>nav</v>
      </c>
      <c r="I1719" s="499" t="str">
        <f t="shared" si="855"/>
        <v>nav</v>
      </c>
      <c r="J1719" s="34" t="s">
        <v>10</v>
      </c>
      <c r="K1719" s="35" t="s">
        <v>10</v>
      </c>
      <c r="L1719" s="35" t="s">
        <v>10</v>
      </c>
      <c r="M1719" s="35" t="s">
        <v>10</v>
      </c>
      <c r="N1719" s="35" t="s">
        <v>10</v>
      </c>
      <c r="O1719" s="35" t="s">
        <v>10</v>
      </c>
      <c r="P1719" s="499" t="s">
        <v>10</v>
      </c>
    </row>
    <row r="1720" spans="2:16" x14ac:dyDescent="0.3">
      <c r="B1720" s="31" t="s">
        <v>330</v>
      </c>
      <c r="C1720" s="34" t="s">
        <v>12</v>
      </c>
      <c r="D1720" s="35" t="str">
        <f t="shared" ref="D1720:I1720" si="856">IF(ISNUMBER((D1672/C1672-1)*100),(D1672/C1672-1)*100,"nav")</f>
        <v>nav</v>
      </c>
      <c r="E1720" s="35" t="str">
        <f t="shared" si="856"/>
        <v>nav</v>
      </c>
      <c r="F1720" s="35" t="str">
        <f t="shared" si="856"/>
        <v>nav</v>
      </c>
      <c r="G1720" s="35" t="str">
        <f t="shared" si="856"/>
        <v>nav</v>
      </c>
      <c r="H1720" s="35" t="str">
        <f t="shared" si="856"/>
        <v>nav</v>
      </c>
      <c r="I1720" s="499" t="str">
        <f t="shared" si="856"/>
        <v>nav</v>
      </c>
      <c r="J1720" s="34" t="s">
        <v>12</v>
      </c>
      <c r="K1720" s="35" t="s">
        <v>12</v>
      </c>
      <c r="L1720" s="35" t="s">
        <v>12</v>
      </c>
      <c r="M1720" s="35" t="s">
        <v>12</v>
      </c>
      <c r="N1720" s="35" t="s">
        <v>12</v>
      </c>
      <c r="O1720" s="35" t="s">
        <v>12</v>
      </c>
      <c r="P1720" s="499" t="s">
        <v>12</v>
      </c>
    </row>
    <row r="1721" spans="2:16" x14ac:dyDescent="0.3">
      <c r="B1721" s="31" t="s">
        <v>331</v>
      </c>
      <c r="C1721" s="34" t="s">
        <v>10</v>
      </c>
      <c r="D1721" s="35" t="str">
        <f t="shared" ref="D1721:I1721" si="857">IF(ISNUMBER((D1673/C1673-1)*100),(D1673/C1673-1)*100,"nav")</f>
        <v>nav</v>
      </c>
      <c r="E1721" s="35" t="str">
        <f t="shared" si="857"/>
        <v>nav</v>
      </c>
      <c r="F1721" s="35" t="str">
        <f t="shared" si="857"/>
        <v>nav</v>
      </c>
      <c r="G1721" s="35" t="str">
        <f t="shared" si="857"/>
        <v>nav</v>
      </c>
      <c r="H1721" s="35" t="str">
        <f t="shared" si="857"/>
        <v>nav</v>
      </c>
      <c r="I1721" s="499" t="str">
        <f t="shared" si="857"/>
        <v>nav</v>
      </c>
      <c r="J1721" s="34" t="s">
        <v>10</v>
      </c>
      <c r="K1721" s="35" t="s">
        <v>10</v>
      </c>
      <c r="L1721" s="35" t="s">
        <v>10</v>
      </c>
      <c r="M1721" s="35" t="s">
        <v>10</v>
      </c>
      <c r="N1721" s="35" t="s">
        <v>10</v>
      </c>
      <c r="O1721" s="35" t="s">
        <v>10</v>
      </c>
      <c r="P1721" s="499" t="s">
        <v>10</v>
      </c>
    </row>
    <row r="1722" spans="2:16" x14ac:dyDescent="0.3">
      <c r="B1722" s="31" t="s">
        <v>332</v>
      </c>
      <c r="C1722" s="34" t="s">
        <v>10</v>
      </c>
      <c r="D1722" s="35" t="str">
        <f t="shared" ref="D1722:I1722" si="858">IF(ISNUMBER((D1674/C1674-1)*100),(D1674/C1674-1)*100,"nav")</f>
        <v>nav</v>
      </c>
      <c r="E1722" s="35" t="str">
        <f t="shared" si="858"/>
        <v>nav</v>
      </c>
      <c r="F1722" s="35" t="str">
        <f t="shared" si="858"/>
        <v>nav</v>
      </c>
      <c r="G1722" s="35" t="str">
        <f t="shared" si="858"/>
        <v>nav</v>
      </c>
      <c r="H1722" s="35" t="str">
        <f t="shared" si="858"/>
        <v>nav</v>
      </c>
      <c r="I1722" s="499" t="str">
        <f t="shared" si="858"/>
        <v>nav</v>
      </c>
      <c r="J1722" s="34" t="s">
        <v>10</v>
      </c>
      <c r="K1722" s="35" t="s">
        <v>10</v>
      </c>
      <c r="L1722" s="35" t="s">
        <v>10</v>
      </c>
      <c r="M1722" s="35" t="s">
        <v>10</v>
      </c>
      <c r="N1722" s="35" t="s">
        <v>10</v>
      </c>
      <c r="O1722" s="35" t="s">
        <v>10</v>
      </c>
      <c r="P1722" s="499" t="s">
        <v>10</v>
      </c>
    </row>
    <row r="1723" spans="2:16" x14ac:dyDescent="0.3">
      <c r="B1723" s="31" t="s">
        <v>477</v>
      </c>
      <c r="C1723" s="34" t="s">
        <v>10</v>
      </c>
      <c r="D1723" s="35" t="str">
        <f t="shared" ref="D1723:I1723" si="859">IF(ISNUMBER((D1675/C1675-1)*100),(D1675/C1675-1)*100,"nav")</f>
        <v>nav</v>
      </c>
      <c r="E1723" s="35">
        <f t="shared" si="859"/>
        <v>0.45108786792207312</v>
      </c>
      <c r="F1723" s="35">
        <f t="shared" si="859"/>
        <v>1.5011883078758448</v>
      </c>
      <c r="G1723" s="35">
        <f t="shared" si="859"/>
        <v>5.3284520452252293</v>
      </c>
      <c r="H1723" s="35">
        <f t="shared" si="859"/>
        <v>0.40319538483404305</v>
      </c>
      <c r="I1723" s="499">
        <f t="shared" si="859"/>
        <v>-35.045828272855161</v>
      </c>
      <c r="J1723" s="34" t="s">
        <v>12</v>
      </c>
      <c r="K1723" s="35" t="s">
        <v>12</v>
      </c>
      <c r="L1723" s="35" t="s">
        <v>12</v>
      </c>
      <c r="M1723" s="35" t="s">
        <v>12</v>
      </c>
      <c r="N1723" s="35" t="s">
        <v>12</v>
      </c>
      <c r="O1723" s="35" t="s">
        <v>12</v>
      </c>
      <c r="P1723" s="499" t="s">
        <v>12</v>
      </c>
    </row>
    <row r="1724" spans="2:16" s="301" customFormat="1" x14ac:dyDescent="0.3">
      <c r="B1724" s="31" t="s">
        <v>727</v>
      </c>
      <c r="C1724" s="34" t="s">
        <v>10</v>
      </c>
      <c r="D1724" s="35" t="str">
        <f t="shared" ref="D1724:I1724" si="860">IF(ISNUMBER((D1676/C1676-1)*100),(D1676/C1676-1)*100,"nav")</f>
        <v>nav</v>
      </c>
      <c r="E1724" s="35" t="str">
        <f t="shared" si="860"/>
        <v>nav</v>
      </c>
      <c r="F1724" s="35" t="str">
        <f t="shared" si="860"/>
        <v>nav</v>
      </c>
      <c r="G1724" s="35" t="str">
        <f t="shared" si="860"/>
        <v>nav</v>
      </c>
      <c r="H1724" s="35" t="str">
        <f t="shared" si="860"/>
        <v>nav</v>
      </c>
      <c r="I1724" s="499" t="str">
        <f t="shared" si="860"/>
        <v>nav</v>
      </c>
      <c r="J1724" s="34" t="s">
        <v>10</v>
      </c>
      <c r="K1724" s="35" t="s">
        <v>10</v>
      </c>
      <c r="L1724" s="35" t="s">
        <v>10</v>
      </c>
      <c r="M1724" s="35" t="s">
        <v>10</v>
      </c>
      <c r="N1724" s="35" t="s">
        <v>10</v>
      </c>
      <c r="O1724" s="35" t="s">
        <v>10</v>
      </c>
      <c r="P1724" s="499" t="s">
        <v>10</v>
      </c>
    </row>
    <row r="1725" spans="2:16" x14ac:dyDescent="0.3">
      <c r="B1725" s="31" t="s">
        <v>333</v>
      </c>
      <c r="C1725" s="34" t="s">
        <v>12</v>
      </c>
      <c r="D1725" s="35" t="str">
        <f t="shared" ref="D1725:I1725" si="861">IF(ISNUMBER((D1677/C1677-1)*100),(D1677/C1677-1)*100,"nav")</f>
        <v>nav</v>
      </c>
      <c r="E1725" s="35" t="str">
        <f t="shared" si="861"/>
        <v>nav</v>
      </c>
      <c r="F1725" s="35" t="str">
        <f t="shared" si="861"/>
        <v>nav</v>
      </c>
      <c r="G1725" s="35" t="str">
        <f t="shared" si="861"/>
        <v>nav</v>
      </c>
      <c r="H1725" s="35" t="str">
        <f t="shared" si="861"/>
        <v>nav</v>
      </c>
      <c r="I1725" s="499" t="str">
        <f t="shared" si="861"/>
        <v>nav</v>
      </c>
      <c r="J1725" s="34" t="s">
        <v>12</v>
      </c>
      <c r="K1725" s="35" t="s">
        <v>12</v>
      </c>
      <c r="L1725" s="35" t="s">
        <v>12</v>
      </c>
      <c r="M1725" s="35" t="s">
        <v>12</v>
      </c>
      <c r="N1725" s="35" t="s">
        <v>12</v>
      </c>
      <c r="O1725" s="35" t="s">
        <v>12</v>
      </c>
      <c r="P1725" s="499" t="s">
        <v>12</v>
      </c>
    </row>
    <row r="1726" spans="2:16" x14ac:dyDescent="0.3">
      <c r="B1726" s="31" t="s">
        <v>334</v>
      </c>
      <c r="C1726" s="34">
        <v>0.62931115011529348</v>
      </c>
      <c r="D1726" s="35">
        <f t="shared" ref="D1726:I1726" si="862">IF(ISNUMBER((D1678/C1678-1)*100),(D1678/C1678-1)*100,"nav")</f>
        <v>17.004353200408453</v>
      </c>
      <c r="E1726" s="35">
        <f t="shared" si="862"/>
        <v>33.909997035255415</v>
      </c>
      <c r="F1726" s="35">
        <f t="shared" si="862"/>
        <v>-11.885970519724721</v>
      </c>
      <c r="G1726" s="35">
        <f t="shared" si="862"/>
        <v>38.884956754384724</v>
      </c>
      <c r="H1726" s="35">
        <f t="shared" si="862"/>
        <v>7.3767358899222923</v>
      </c>
      <c r="I1726" s="499">
        <f t="shared" si="862"/>
        <v>285.70526815377315</v>
      </c>
      <c r="J1726" s="34" t="s">
        <v>10</v>
      </c>
      <c r="K1726" s="35" t="s">
        <v>10</v>
      </c>
      <c r="L1726" s="35" t="s">
        <v>10</v>
      </c>
      <c r="M1726" s="35" t="s">
        <v>10</v>
      </c>
      <c r="N1726" s="35" t="s">
        <v>10</v>
      </c>
      <c r="O1726" s="35" t="s">
        <v>10</v>
      </c>
      <c r="P1726" s="499" t="s">
        <v>10</v>
      </c>
    </row>
    <row r="1727" spans="2:16" x14ac:dyDescent="0.3">
      <c r="B1727" s="31" t="s">
        <v>335</v>
      </c>
      <c r="C1727" s="34" t="s">
        <v>10</v>
      </c>
      <c r="D1727" s="35" t="str">
        <f t="shared" ref="D1727:I1727" si="863">IF(ISNUMBER((D1679/C1679-1)*100),(D1679/C1679-1)*100,"nav")</f>
        <v>nav</v>
      </c>
      <c r="E1727" s="35" t="str">
        <f t="shared" si="863"/>
        <v>nav</v>
      </c>
      <c r="F1727" s="35" t="str">
        <f t="shared" si="863"/>
        <v>nav</v>
      </c>
      <c r="G1727" s="35" t="str">
        <f t="shared" si="863"/>
        <v>nav</v>
      </c>
      <c r="H1727" s="35" t="str">
        <f t="shared" si="863"/>
        <v>nav</v>
      </c>
      <c r="I1727" s="499" t="str">
        <f t="shared" si="863"/>
        <v>nav</v>
      </c>
      <c r="J1727" s="34" t="s">
        <v>10</v>
      </c>
      <c r="K1727" s="35" t="s">
        <v>10</v>
      </c>
      <c r="L1727" s="35" t="s">
        <v>10</v>
      </c>
      <c r="M1727" s="35" t="s">
        <v>10</v>
      </c>
      <c r="N1727" s="35" t="s">
        <v>10</v>
      </c>
      <c r="O1727" s="35" t="s">
        <v>10</v>
      </c>
      <c r="P1727" s="499" t="s">
        <v>10</v>
      </c>
    </row>
    <row r="1728" spans="2:16" x14ac:dyDescent="0.3">
      <c r="B1728" s="31" t="s">
        <v>336</v>
      </c>
      <c r="C1728" s="34" t="s">
        <v>10</v>
      </c>
      <c r="D1728" s="35" t="str">
        <f t="shared" ref="D1728:I1728" si="864">IF(ISNUMBER((D1680/C1680-1)*100),(D1680/C1680-1)*100,"nav")</f>
        <v>nav</v>
      </c>
      <c r="E1728" s="35" t="str">
        <f t="shared" si="864"/>
        <v>nav</v>
      </c>
      <c r="F1728" s="35" t="str">
        <f t="shared" si="864"/>
        <v>nav</v>
      </c>
      <c r="G1728" s="35" t="str">
        <f t="shared" si="864"/>
        <v>nav</v>
      </c>
      <c r="H1728" s="35" t="str">
        <f t="shared" si="864"/>
        <v>nav</v>
      </c>
      <c r="I1728" s="499" t="str">
        <f t="shared" si="864"/>
        <v>nav</v>
      </c>
      <c r="J1728" s="34" t="s">
        <v>10</v>
      </c>
      <c r="K1728" s="35" t="s">
        <v>10</v>
      </c>
      <c r="L1728" s="35" t="s">
        <v>10</v>
      </c>
      <c r="M1728" s="35" t="s">
        <v>10</v>
      </c>
      <c r="N1728" s="35" t="s">
        <v>10</v>
      </c>
      <c r="O1728" s="35" t="s">
        <v>10</v>
      </c>
      <c r="P1728" s="499" t="s">
        <v>10</v>
      </c>
    </row>
    <row r="1729" spans="2:16" x14ac:dyDescent="0.3">
      <c r="B1729" s="31" t="s">
        <v>337</v>
      </c>
      <c r="C1729" s="34" t="s">
        <v>10</v>
      </c>
      <c r="D1729" s="35" t="str">
        <f t="shared" ref="D1729:I1729" si="865">IF(ISNUMBER((D1681/C1681-1)*100),(D1681/C1681-1)*100,"nav")</f>
        <v>nav</v>
      </c>
      <c r="E1729" s="35" t="str">
        <f t="shared" si="865"/>
        <v>nav</v>
      </c>
      <c r="F1729" s="35" t="str">
        <f t="shared" si="865"/>
        <v>nav</v>
      </c>
      <c r="G1729" s="35" t="str">
        <f t="shared" si="865"/>
        <v>nav</v>
      </c>
      <c r="H1729" s="35" t="str">
        <f t="shared" si="865"/>
        <v>nav</v>
      </c>
      <c r="I1729" s="499" t="str">
        <f t="shared" si="865"/>
        <v>nav</v>
      </c>
      <c r="J1729" s="34" t="s">
        <v>10</v>
      </c>
      <c r="K1729" s="35" t="s">
        <v>10</v>
      </c>
      <c r="L1729" s="35" t="s">
        <v>10</v>
      </c>
      <c r="M1729" s="35" t="s">
        <v>10</v>
      </c>
      <c r="N1729" s="35" t="s">
        <v>10</v>
      </c>
      <c r="O1729" s="35" t="s">
        <v>10</v>
      </c>
      <c r="P1729" s="499" t="s">
        <v>10</v>
      </c>
    </row>
    <row r="1730" spans="2:16" x14ac:dyDescent="0.3">
      <c r="B1730" s="31" t="s">
        <v>338</v>
      </c>
      <c r="C1730" s="34">
        <v>50.401571662720833</v>
      </c>
      <c r="D1730" s="35">
        <f t="shared" ref="D1730:I1730" si="866">IF(ISNUMBER((D1682/C1682-1)*100),(D1682/C1682-1)*100,"nav")</f>
        <v>-31.067439502119075</v>
      </c>
      <c r="E1730" s="35">
        <f t="shared" si="866"/>
        <v>12.82249160008071</v>
      </c>
      <c r="F1730" s="35">
        <f t="shared" si="866"/>
        <v>13.544571542824668</v>
      </c>
      <c r="G1730" s="35">
        <f t="shared" si="866"/>
        <v>4.4829375892046164</v>
      </c>
      <c r="H1730" s="35">
        <f t="shared" si="866"/>
        <v>1.6472257950059799</v>
      </c>
      <c r="I1730" s="499">
        <f t="shared" si="866"/>
        <v>-34.628944428930474</v>
      </c>
      <c r="J1730" s="34" t="s">
        <v>10</v>
      </c>
      <c r="K1730" s="35" t="s">
        <v>10</v>
      </c>
      <c r="L1730" s="35" t="s">
        <v>10</v>
      </c>
      <c r="M1730" s="35" t="s">
        <v>10</v>
      </c>
      <c r="N1730" s="35" t="s">
        <v>10</v>
      </c>
      <c r="O1730" s="35" t="s">
        <v>10</v>
      </c>
      <c r="P1730" s="499" t="s">
        <v>10</v>
      </c>
    </row>
    <row r="1731" spans="2:16" x14ac:dyDescent="0.3">
      <c r="B1731" s="31" t="s">
        <v>339</v>
      </c>
      <c r="C1731" s="34" t="s">
        <v>10</v>
      </c>
      <c r="D1731" s="35" t="str">
        <f t="shared" ref="D1731:I1731" si="867">IF(ISNUMBER((D1683/C1683-1)*100),(D1683/C1683-1)*100,"nav")</f>
        <v>nav</v>
      </c>
      <c r="E1731" s="35" t="str">
        <f t="shared" si="867"/>
        <v>nav</v>
      </c>
      <c r="F1731" s="35" t="str">
        <f t="shared" si="867"/>
        <v>nav</v>
      </c>
      <c r="G1731" s="35" t="str">
        <f t="shared" si="867"/>
        <v>nav</v>
      </c>
      <c r="H1731" s="35" t="str">
        <f t="shared" si="867"/>
        <v>nav</v>
      </c>
      <c r="I1731" s="499" t="str">
        <f t="shared" si="867"/>
        <v>nav</v>
      </c>
      <c r="J1731" s="34" t="s">
        <v>10</v>
      </c>
      <c r="K1731" s="35" t="s">
        <v>10</v>
      </c>
      <c r="L1731" s="35" t="s">
        <v>10</v>
      </c>
      <c r="M1731" s="35" t="s">
        <v>10</v>
      </c>
      <c r="N1731" s="35" t="s">
        <v>10</v>
      </c>
      <c r="O1731" s="35" t="s">
        <v>10</v>
      </c>
      <c r="P1731" s="499" t="s">
        <v>10</v>
      </c>
    </row>
    <row r="1732" spans="2:16" x14ac:dyDescent="0.3">
      <c r="B1732" s="33" t="s">
        <v>340</v>
      </c>
      <c r="C1732" s="36" t="s">
        <v>12</v>
      </c>
      <c r="D1732" s="37" t="str">
        <f t="shared" ref="D1732:I1732" si="868">IF(ISNUMBER((D1684/C1684-1)*100),(D1684/C1684-1)*100,"nav")</f>
        <v>nav</v>
      </c>
      <c r="E1732" s="37" t="str">
        <f t="shared" si="868"/>
        <v>nav</v>
      </c>
      <c r="F1732" s="37" t="str">
        <f t="shared" si="868"/>
        <v>nav</v>
      </c>
      <c r="G1732" s="37" t="str">
        <f t="shared" si="868"/>
        <v>nav</v>
      </c>
      <c r="H1732" s="37" t="str">
        <f t="shared" si="868"/>
        <v>nav</v>
      </c>
      <c r="I1732" s="500" t="str">
        <f t="shared" si="868"/>
        <v>nav</v>
      </c>
      <c r="J1732" s="36" t="s">
        <v>12</v>
      </c>
      <c r="K1732" s="37" t="s">
        <v>12</v>
      </c>
      <c r="L1732" s="37" t="s">
        <v>12</v>
      </c>
      <c r="M1732" s="37" t="s">
        <v>12</v>
      </c>
      <c r="N1732" s="37" t="s">
        <v>12</v>
      </c>
      <c r="O1732" s="37" t="s">
        <v>12</v>
      </c>
      <c r="P1732" s="500" t="s">
        <v>12</v>
      </c>
    </row>
    <row r="1733" spans="2:16" x14ac:dyDescent="0.3">
      <c r="B1733" s="3"/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</row>
    <row r="1734" spans="2:16" x14ac:dyDescent="0.3">
      <c r="B1734" s="722" t="s">
        <v>429</v>
      </c>
      <c r="C1734" s="722"/>
      <c r="D1734" s="722"/>
      <c r="E1734" s="722"/>
      <c r="F1734" s="722"/>
      <c r="G1734" s="722"/>
      <c r="H1734" s="722"/>
      <c r="I1734" s="722"/>
      <c r="J1734" s="722"/>
      <c r="K1734" s="722"/>
      <c r="L1734" s="722"/>
      <c r="M1734" s="722"/>
      <c r="N1734" s="722"/>
      <c r="O1734" s="722"/>
      <c r="P1734" s="722"/>
    </row>
    <row r="1735" spans="2:16" x14ac:dyDescent="0.3">
      <c r="B1735" s="709" t="s">
        <v>430</v>
      </c>
      <c r="C1735" s="709"/>
      <c r="D1735" s="709"/>
      <c r="E1735" s="709"/>
      <c r="F1735" s="709"/>
      <c r="G1735" s="709"/>
      <c r="H1735" s="709"/>
      <c r="I1735" s="709"/>
      <c r="J1735" s="709"/>
      <c r="K1735" s="709"/>
      <c r="L1735" s="709"/>
      <c r="M1735" s="709"/>
      <c r="N1735" s="709"/>
      <c r="O1735" s="709"/>
      <c r="P1735" s="709"/>
    </row>
    <row r="1736" spans="2:16" x14ac:dyDescent="0.3">
      <c r="B1736" s="4" t="s">
        <v>581</v>
      </c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</row>
    <row r="1737" spans="2:16" x14ac:dyDescent="0.3">
      <c r="B1737" s="4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</row>
    <row r="1738" spans="2:16" x14ac:dyDescent="0.3">
      <c r="B1738" s="16"/>
      <c r="C1738" s="694" t="s">
        <v>419</v>
      </c>
      <c r="D1738" s="695"/>
      <c r="E1738" s="695"/>
      <c r="F1738" s="695"/>
      <c r="G1738" s="695"/>
      <c r="H1738" s="695"/>
      <c r="I1738" s="695"/>
      <c r="J1738" s="695"/>
      <c r="K1738" s="695"/>
      <c r="L1738" s="695"/>
      <c r="M1738" s="695"/>
      <c r="N1738" s="695"/>
      <c r="O1738" s="695"/>
      <c r="P1738" s="695"/>
    </row>
    <row r="1739" spans="2:16" x14ac:dyDescent="0.3">
      <c r="B1739" s="7"/>
      <c r="C1739" s="715" t="s">
        <v>420</v>
      </c>
      <c r="D1739" s="716"/>
      <c r="E1739" s="716"/>
      <c r="F1739" s="716"/>
      <c r="G1739" s="716"/>
      <c r="H1739" s="716"/>
      <c r="I1739" s="716"/>
      <c r="J1739" s="715" t="s">
        <v>421</v>
      </c>
      <c r="K1739" s="716"/>
      <c r="L1739" s="716"/>
      <c r="M1739" s="716"/>
      <c r="N1739" s="716"/>
      <c r="O1739" s="716"/>
      <c r="P1739" s="716"/>
    </row>
    <row r="1740" spans="2:16" x14ac:dyDescent="0.3">
      <c r="B1740" s="3"/>
      <c r="C1740" s="431">
        <v>2014</v>
      </c>
      <c r="D1740" s="416">
        <v>2015</v>
      </c>
      <c r="E1740" s="416">
        <v>2016</v>
      </c>
      <c r="F1740" s="416">
        <v>2017</v>
      </c>
      <c r="G1740" s="416">
        <v>2018</v>
      </c>
      <c r="H1740" s="416">
        <v>2019</v>
      </c>
      <c r="I1740" s="416">
        <v>2020</v>
      </c>
      <c r="J1740" s="384">
        <v>2014</v>
      </c>
      <c r="K1740" s="385">
        <v>2015</v>
      </c>
      <c r="L1740" s="385">
        <v>2016</v>
      </c>
      <c r="M1740" s="385">
        <v>2017</v>
      </c>
      <c r="N1740" s="385">
        <v>2018</v>
      </c>
      <c r="O1740" s="385">
        <v>2019</v>
      </c>
      <c r="P1740" s="385">
        <v>2020</v>
      </c>
    </row>
    <row r="1741" spans="2:16" x14ac:dyDescent="0.3">
      <c r="B1741" s="32" t="s">
        <v>327</v>
      </c>
      <c r="C1741" s="42">
        <f>[1]ARG!C267</f>
        <v>284.15472984270014</v>
      </c>
      <c r="D1741" s="43">
        <f>[1]ARG!D267</f>
        <v>156.47436447520184</v>
      </c>
      <c r="E1741" s="43">
        <f>[1]ARG!E267</f>
        <v>344.27711511526672</v>
      </c>
      <c r="F1741" s="43">
        <f>[1]ARG!F267</f>
        <v>355.19913764634441</v>
      </c>
      <c r="G1741" s="43">
        <f>[1]ARG!G267</f>
        <v>220.70476152326339</v>
      </c>
      <c r="H1741" s="43">
        <f>[1]ARG!H267</f>
        <v>188.08358522414221</v>
      </c>
      <c r="I1741" s="43">
        <f>[1]ARG!I267</f>
        <v>65.806988352745421</v>
      </c>
      <c r="J1741" s="22">
        <f>[1]ARG!C257</f>
        <v>103949.5152954301</v>
      </c>
      <c r="K1741" s="344">
        <f>[1]ARG!D257</f>
        <v>85695.999982775858</v>
      </c>
      <c r="L1741" s="344">
        <f>[1]ARG!E257</f>
        <v>89721.935090474581</v>
      </c>
      <c r="M1741" s="344">
        <f>[1]ARG!F257</f>
        <v>96297.392237645283</v>
      </c>
      <c r="N1741" s="344">
        <f>[1]ARG!G257</f>
        <v>57723.619717640286</v>
      </c>
      <c r="O1741" s="344">
        <f>[1]ARG!H257</f>
        <v>49422.245525920356</v>
      </c>
      <c r="P1741" s="508">
        <f>[1]ARG!I257</f>
        <v>58691.728072260521</v>
      </c>
    </row>
    <row r="1742" spans="2:16" s="301" customFormat="1" x14ac:dyDescent="0.3">
      <c r="B1742" s="31" t="s">
        <v>640</v>
      </c>
      <c r="C1742" s="34" t="s">
        <v>10</v>
      </c>
      <c r="D1742" s="35" t="s">
        <v>10</v>
      </c>
      <c r="E1742" s="35" t="s">
        <v>10</v>
      </c>
      <c r="F1742" s="35" t="s">
        <v>10</v>
      </c>
      <c r="G1742" s="35" t="s">
        <v>10</v>
      </c>
      <c r="H1742" s="35" t="s">
        <v>10</v>
      </c>
      <c r="I1742" s="35" t="s">
        <v>10</v>
      </c>
      <c r="J1742" s="34" t="s">
        <v>10</v>
      </c>
      <c r="K1742" s="35" t="s">
        <v>10</v>
      </c>
      <c r="L1742" s="35" t="s">
        <v>10</v>
      </c>
      <c r="M1742" s="35" t="s">
        <v>10</v>
      </c>
      <c r="N1742" s="35" t="s">
        <v>10</v>
      </c>
      <c r="O1742" s="35" t="s">
        <v>10</v>
      </c>
      <c r="P1742" s="499" t="s">
        <v>10</v>
      </c>
    </row>
    <row r="1743" spans="2:16" x14ac:dyDescent="0.3">
      <c r="B1743" s="31" t="s">
        <v>328</v>
      </c>
      <c r="C1743" s="34" t="s">
        <v>10</v>
      </c>
      <c r="D1743" s="35" t="s">
        <v>10</v>
      </c>
      <c r="E1743" s="35" t="s">
        <v>10</v>
      </c>
      <c r="F1743" s="35" t="s">
        <v>10</v>
      </c>
      <c r="G1743" s="35" t="s">
        <v>10</v>
      </c>
      <c r="H1743" s="35" t="s">
        <v>10</v>
      </c>
      <c r="I1743" s="35" t="s">
        <v>10</v>
      </c>
      <c r="J1743" s="34">
        <f>[1]BO!C234</f>
        <v>2763.2849191777814</v>
      </c>
      <c r="K1743" s="35">
        <f>[1]BO!D234</f>
        <v>3012.997696843036</v>
      </c>
      <c r="L1743" s="35">
        <f>[1]BO!E234</f>
        <v>3189.2517436501371</v>
      </c>
      <c r="M1743" s="35">
        <f>[1]BO!F234</f>
        <v>3474.31902761725</v>
      </c>
      <c r="N1743" s="35">
        <f>[1]BO!G234</f>
        <v>3842.6368492153583</v>
      </c>
      <c r="O1743" s="35">
        <f>[1]BO!H234</f>
        <v>4043.9729167971514</v>
      </c>
      <c r="P1743" s="499">
        <f>[1]BO!I234</f>
        <v>3701.9149344198254</v>
      </c>
    </row>
    <row r="1744" spans="2:16" x14ac:dyDescent="0.3">
      <c r="B1744" s="31" t="s">
        <v>329</v>
      </c>
      <c r="C1744" s="34" t="s">
        <v>10</v>
      </c>
      <c r="D1744" s="35" t="s">
        <v>10</v>
      </c>
      <c r="E1744" s="35" t="s">
        <v>10</v>
      </c>
      <c r="F1744" s="35" t="s">
        <v>10</v>
      </c>
      <c r="G1744" s="35" t="s">
        <v>10</v>
      </c>
      <c r="H1744" s="35" t="s">
        <v>10</v>
      </c>
      <c r="I1744" s="35" t="s">
        <v>10</v>
      </c>
      <c r="J1744" s="34">
        <f>[1]BR!C252</f>
        <v>500942.24232386297</v>
      </c>
      <c r="K1744" s="35">
        <f>[1]BR!D252</f>
        <v>390368.52577350469</v>
      </c>
      <c r="L1744" s="35">
        <f>[1]BR!E252</f>
        <v>376026.53518215485</v>
      </c>
      <c r="M1744" s="35">
        <f>[1]BR!F252</f>
        <v>427280.05137039936</v>
      </c>
      <c r="N1744" s="35">
        <f>[1]BR!G252</f>
        <v>365759.52541167458</v>
      </c>
      <c r="O1744" s="35">
        <f>[1]BR!H252</f>
        <v>363171.23618753959</v>
      </c>
      <c r="P1744" s="499">
        <f>[1]BR!I252</f>
        <v>285084.33433763229</v>
      </c>
    </row>
    <row r="1745" spans="2:17" x14ac:dyDescent="0.3">
      <c r="B1745" s="31" t="s">
        <v>330</v>
      </c>
      <c r="C1745" s="34" t="s">
        <v>12</v>
      </c>
      <c r="D1745" s="35" t="s">
        <v>12</v>
      </c>
      <c r="E1745" s="35" t="s">
        <v>12</v>
      </c>
      <c r="F1745" s="35" t="s">
        <v>12</v>
      </c>
      <c r="G1745" s="35" t="s">
        <v>12</v>
      </c>
      <c r="H1745" s="35" t="s">
        <v>12</v>
      </c>
      <c r="I1745" s="35" t="s">
        <v>10</v>
      </c>
      <c r="J1745" s="34" t="s">
        <v>12</v>
      </c>
      <c r="K1745" s="35" t="s">
        <v>12</v>
      </c>
      <c r="L1745" s="35" t="s">
        <v>12</v>
      </c>
      <c r="M1745" s="35" t="s">
        <v>12</v>
      </c>
      <c r="N1745" s="35" t="s">
        <v>12</v>
      </c>
      <c r="O1745" s="35" t="s">
        <v>12</v>
      </c>
      <c r="P1745" s="499" t="s">
        <v>10</v>
      </c>
    </row>
    <row r="1746" spans="2:17" x14ac:dyDescent="0.3">
      <c r="B1746" s="31" t="s">
        <v>331</v>
      </c>
      <c r="C1746" s="34" t="s">
        <v>10</v>
      </c>
      <c r="D1746" s="35" t="s">
        <v>10</v>
      </c>
      <c r="E1746" s="35" t="s">
        <v>10</v>
      </c>
      <c r="F1746" s="35" t="s">
        <v>10</v>
      </c>
      <c r="G1746" s="35" t="s">
        <v>10</v>
      </c>
      <c r="H1746" s="35" t="s">
        <v>10</v>
      </c>
      <c r="I1746" s="35" t="s">
        <v>10</v>
      </c>
      <c r="J1746" s="34" t="s">
        <v>10</v>
      </c>
      <c r="K1746" s="35" t="s">
        <v>10</v>
      </c>
      <c r="L1746" s="35" t="s">
        <v>10</v>
      </c>
      <c r="M1746" s="35" t="s">
        <v>10</v>
      </c>
      <c r="N1746" s="35" t="s">
        <v>10</v>
      </c>
      <c r="O1746" s="35" t="s">
        <v>10</v>
      </c>
      <c r="P1746" s="499" t="s">
        <v>10</v>
      </c>
    </row>
    <row r="1747" spans="2:17" x14ac:dyDescent="0.3">
      <c r="B1747" s="31" t="s">
        <v>332</v>
      </c>
      <c r="C1747" s="34" t="s">
        <v>10</v>
      </c>
      <c r="D1747" s="35" t="s">
        <v>10</v>
      </c>
      <c r="E1747" s="35" t="s">
        <v>10</v>
      </c>
      <c r="F1747" s="35" t="s">
        <v>10</v>
      </c>
      <c r="G1747" s="35" t="s">
        <v>10</v>
      </c>
      <c r="H1747" s="35" t="s">
        <v>10</v>
      </c>
      <c r="I1747" s="35">
        <v>0</v>
      </c>
      <c r="J1747" s="34">
        <f>[1]CR!C258</f>
        <v>13644.676217359669</v>
      </c>
      <c r="K1747" s="35">
        <f>[1]CR!D258</f>
        <v>14238.290600848337</v>
      </c>
      <c r="L1747" s="35">
        <f>[1]CR!E258</f>
        <v>14404.646924617828</v>
      </c>
      <c r="M1747" s="35">
        <f>[1]CR!F258</f>
        <v>14432.983611813672</v>
      </c>
      <c r="N1747" s="35">
        <f>[1]CR!G258</f>
        <v>14382.024275663067</v>
      </c>
      <c r="O1747" s="35">
        <f>[1]CR!H258</f>
        <v>15247.332266778929</v>
      </c>
      <c r="P1747" s="499">
        <f>[1]CR!I258</f>
        <v>12008.617926632598</v>
      </c>
    </row>
    <row r="1748" spans="2:17" x14ac:dyDescent="0.3">
      <c r="B1748" s="31" t="s">
        <v>477</v>
      </c>
      <c r="C1748" s="34" t="s">
        <v>10</v>
      </c>
      <c r="D1748" s="35">
        <f>[1]CW!D278</f>
        <v>171.79832402234638</v>
      </c>
      <c r="E1748" s="35">
        <f>[1]CW!E278</f>
        <v>159.81955307262569</v>
      </c>
      <c r="F1748" s="35">
        <f>[1]CW!F278</f>
        <v>178.5189944134078</v>
      </c>
      <c r="G1748" s="35">
        <f>[1]CW!G278</f>
        <v>162.44748603351957</v>
      </c>
      <c r="H1748" s="35">
        <f>[1]CW!H278</f>
        <v>155.96759776536314</v>
      </c>
      <c r="I1748" s="35">
        <f>[1]CW!I278</f>
        <v>111.37486033519552</v>
      </c>
      <c r="J1748" s="34" t="s">
        <v>10</v>
      </c>
      <c r="K1748" s="35">
        <f>[1]CW!D268</f>
        <v>522.8837988826815</v>
      </c>
      <c r="L1748" s="35">
        <f>[1]CW!E268</f>
        <v>634.47262569832401</v>
      </c>
      <c r="M1748" s="35">
        <f>[1]CW!F268</f>
        <v>710.368156424581</v>
      </c>
      <c r="N1748" s="35">
        <f>[1]CW!G268</f>
        <v>787.43128491620109</v>
      </c>
      <c r="O1748" s="35">
        <f>[1]CW!H268</f>
        <v>797.29832402234638</v>
      </c>
      <c r="P1748" s="35">
        <f>[1]CW!I268</f>
        <v>797.29832402234638</v>
      </c>
      <c r="Q1748" s="629"/>
    </row>
    <row r="1749" spans="2:17" s="301" customFormat="1" x14ac:dyDescent="0.3">
      <c r="B1749" s="31" t="s">
        <v>727</v>
      </c>
      <c r="C1749" s="34" t="s">
        <v>10</v>
      </c>
      <c r="D1749" s="35" t="s">
        <v>10</v>
      </c>
      <c r="E1749" s="35" t="s">
        <v>10</v>
      </c>
      <c r="F1749" s="35" t="s">
        <v>10</v>
      </c>
      <c r="G1749" s="35" t="s">
        <v>10</v>
      </c>
      <c r="H1749" s="35" t="s">
        <v>10</v>
      </c>
      <c r="I1749" s="35" t="s">
        <v>10</v>
      </c>
      <c r="J1749" s="34"/>
      <c r="K1749" s="35">
        <f>[1]EC!D250</f>
        <v>18592.821104440107</v>
      </c>
      <c r="L1749" s="35">
        <f>[1]EC!E250</f>
        <v>16680.947590120035</v>
      </c>
      <c r="M1749" s="35">
        <f>[1]EC!F250</f>
        <v>17654.218284164086</v>
      </c>
      <c r="N1749" s="35">
        <f>[1]EC!G250</f>
        <v>18389.240240010415</v>
      </c>
      <c r="O1749" s="35">
        <f>[1]EC!H250</f>
        <v>19491.05276438759</v>
      </c>
      <c r="P1749" s="499">
        <f>[1]EC!I250</f>
        <v>16499.667053280013</v>
      </c>
    </row>
    <row r="1750" spans="2:17" x14ac:dyDescent="0.3">
      <c r="B1750" s="31" t="s">
        <v>333</v>
      </c>
      <c r="C1750" s="34" t="s">
        <v>194</v>
      </c>
      <c r="D1750" s="35" t="s">
        <v>194</v>
      </c>
      <c r="E1750" s="35" t="s">
        <v>194</v>
      </c>
      <c r="F1750" s="35" t="s">
        <v>194</v>
      </c>
      <c r="G1750" s="35" t="s">
        <v>194</v>
      </c>
      <c r="H1750" s="35" t="s">
        <v>194</v>
      </c>
      <c r="I1750" s="35" t="s">
        <v>10</v>
      </c>
      <c r="J1750" s="34" t="s">
        <v>194</v>
      </c>
      <c r="K1750" s="35" t="s">
        <v>194</v>
      </c>
      <c r="L1750" s="35" t="s">
        <v>194</v>
      </c>
      <c r="M1750" s="35" t="s">
        <v>194</v>
      </c>
      <c r="N1750" s="35" t="s">
        <v>194</v>
      </c>
      <c r="O1750" s="35" t="s">
        <v>194</v>
      </c>
      <c r="P1750" s="499" t="s">
        <v>10</v>
      </c>
    </row>
    <row r="1751" spans="2:17" x14ac:dyDescent="0.3">
      <c r="B1751" s="31" t="s">
        <v>334</v>
      </c>
      <c r="C1751" s="34">
        <f>[1]GT!C266</f>
        <v>85.31086142322097</v>
      </c>
      <c r="D1751" s="35">
        <f>[1]GT!D266</f>
        <v>93.761768157517281</v>
      </c>
      <c r="E1751" s="35">
        <f>[1]GT!E266</f>
        <v>92.586025742054119</v>
      </c>
      <c r="F1751" s="35">
        <f>[1]GT!F266</f>
        <v>93.562737642585546</v>
      </c>
      <c r="G1751" s="35">
        <f>[1]GT!G266</f>
        <v>126.03503184713377</v>
      </c>
      <c r="H1751" s="35">
        <f>[1]GT!H266</f>
        <v>121.80858285192753</v>
      </c>
      <c r="I1751" s="35">
        <f>[1]GT!I266</f>
        <v>69.245957117024034</v>
      </c>
      <c r="J1751" s="34">
        <f>[1]GT!C256</f>
        <v>4200.4196545860777</v>
      </c>
      <c r="K1751" s="35">
        <f>[1]GT!D256</f>
        <v>4701.7098246511932</v>
      </c>
      <c r="L1751" s="35">
        <f>[1]GT!E256</f>
        <v>5112.7786208747048</v>
      </c>
      <c r="M1751" s="35">
        <f>[1]GT!F256</f>
        <v>5597.440270912547</v>
      </c>
      <c r="N1751" s="35">
        <f>[1]GT!G256</f>
        <v>5894.1768842887477</v>
      </c>
      <c r="O1751" s="35">
        <f>[1]GT!H256</f>
        <v>6329.8953346850722</v>
      </c>
      <c r="P1751" s="499">
        <f>[1]GT!I256</f>
        <v>6829.8159810126581</v>
      </c>
    </row>
    <row r="1752" spans="2:17" x14ac:dyDescent="0.3">
      <c r="B1752" s="31" t="s">
        <v>335</v>
      </c>
      <c r="C1752" s="34" t="s">
        <v>10</v>
      </c>
      <c r="D1752" s="35" t="s">
        <v>10</v>
      </c>
      <c r="E1752" s="35" t="s">
        <v>10</v>
      </c>
      <c r="F1752" s="35" t="s">
        <v>10</v>
      </c>
      <c r="G1752" s="35" t="s">
        <v>10</v>
      </c>
      <c r="H1752" s="35" t="s">
        <v>10</v>
      </c>
      <c r="I1752" s="35" t="s">
        <v>10</v>
      </c>
      <c r="J1752" s="34" t="s">
        <v>10</v>
      </c>
      <c r="K1752" s="35" t="s">
        <v>10</v>
      </c>
      <c r="L1752" s="35" t="s">
        <v>10</v>
      </c>
      <c r="M1752" s="35" t="s">
        <v>10</v>
      </c>
      <c r="N1752" s="35" t="s">
        <v>10</v>
      </c>
      <c r="O1752" s="35" t="s">
        <v>10</v>
      </c>
      <c r="P1752" s="499" t="s">
        <v>10</v>
      </c>
    </row>
    <row r="1753" spans="2:17" x14ac:dyDescent="0.3">
      <c r="B1753" s="31" t="s">
        <v>336</v>
      </c>
      <c r="C1753" s="34" t="s">
        <v>10</v>
      </c>
      <c r="D1753" s="35" t="s">
        <v>10</v>
      </c>
      <c r="E1753" s="35" t="s">
        <v>10</v>
      </c>
      <c r="F1753" s="35" t="s">
        <v>10</v>
      </c>
      <c r="G1753" s="35" t="s">
        <v>10</v>
      </c>
      <c r="H1753" s="35" t="s">
        <v>10</v>
      </c>
      <c r="I1753" s="35" t="s">
        <v>10</v>
      </c>
      <c r="J1753" s="34">
        <f>[1]JM!C251</f>
        <v>2387.8862155455095</v>
      </c>
      <c r="K1753" s="35">
        <f>[1]JM!D251</f>
        <v>2618.2221809020925</v>
      </c>
      <c r="L1753" s="35">
        <f>[1]JM!E251</f>
        <v>2907.2977578970731</v>
      </c>
      <c r="M1753" s="35">
        <f>[1]JM!F251</f>
        <v>3411.6155700055192</v>
      </c>
      <c r="N1753" s="35">
        <f>[1]JM!G251</f>
        <v>4056.5880389584968</v>
      </c>
      <c r="O1753" s="35">
        <f>[1]JM!H251</f>
        <v>3960.4957426513747</v>
      </c>
      <c r="P1753" s="499">
        <f>[1]JM!I251</f>
        <v>3500.7932847378152</v>
      </c>
    </row>
    <row r="1754" spans="2:17" x14ac:dyDescent="0.3">
      <c r="B1754" s="31" t="s">
        <v>337</v>
      </c>
      <c r="C1754" s="34" t="s">
        <v>10</v>
      </c>
      <c r="D1754" s="35" t="s">
        <v>10</v>
      </c>
      <c r="E1754" s="35" t="s">
        <v>10</v>
      </c>
      <c r="F1754" s="35" t="s">
        <v>10</v>
      </c>
      <c r="G1754" s="35" t="s">
        <v>10</v>
      </c>
      <c r="H1754" s="35" t="s">
        <v>10</v>
      </c>
      <c r="I1754" s="35" t="s">
        <v>10</v>
      </c>
      <c r="J1754" s="34" t="s">
        <v>10</v>
      </c>
      <c r="K1754" s="35" t="s">
        <v>10</v>
      </c>
      <c r="L1754" s="35" t="s">
        <v>10</v>
      </c>
      <c r="M1754" s="35" t="s">
        <v>10</v>
      </c>
      <c r="N1754" s="35" t="s">
        <v>10</v>
      </c>
      <c r="O1754" s="35" t="s">
        <v>10</v>
      </c>
      <c r="P1754" s="499" t="s">
        <v>10</v>
      </c>
    </row>
    <row r="1755" spans="2:17" x14ac:dyDescent="0.3">
      <c r="B1755" s="31" t="s">
        <v>338</v>
      </c>
      <c r="C1755" s="34">
        <f>[1]PY!C259</f>
        <v>0.10253633505970741</v>
      </c>
      <c r="D1755" s="35">
        <f>[1]PY!D259</f>
        <v>60.695065018173231</v>
      </c>
      <c r="E1755" s="35">
        <f>[1]PY!E259</f>
        <v>55.287726108213818</v>
      </c>
      <c r="F1755" s="35">
        <f>[1]PY!F259</f>
        <v>65.478984723680568</v>
      </c>
      <c r="G1755" s="35">
        <f>[1]PY!G259</f>
        <v>66.489988336913356</v>
      </c>
      <c r="H1755" s="35">
        <f>[1]PY!H259</f>
        <v>67.608563897264091</v>
      </c>
      <c r="I1755" s="35">
        <f>[1]PY!I259</f>
        <v>59.033224387547229</v>
      </c>
      <c r="J1755" s="34">
        <f>[1]PY!C249</f>
        <v>6452.5843592160254</v>
      </c>
      <c r="K1755" s="35">
        <f>[1]PY!D249</f>
        <v>5435.9236943244941</v>
      </c>
      <c r="L1755" s="35">
        <f>[1]PY!E249</f>
        <v>5210.857106710243</v>
      </c>
      <c r="M1755" s="35">
        <f>[1]PY!F249</f>
        <v>5502.2445618379679</v>
      </c>
      <c r="N1755" s="35">
        <f>[1]PY!G249</f>
        <v>5728.1747341416567</v>
      </c>
      <c r="O1755" s="35">
        <f>[1]PY!H249</f>
        <v>5550.4065646420058</v>
      </c>
      <c r="P1755" s="499">
        <f>[1]PY!I249</f>
        <v>5012.0980862531123</v>
      </c>
    </row>
    <row r="1756" spans="2:17" x14ac:dyDescent="0.3">
      <c r="B1756" s="31" t="s">
        <v>339</v>
      </c>
      <c r="C1756" s="34" t="s">
        <v>10</v>
      </c>
      <c r="D1756" s="35" t="s">
        <v>10</v>
      </c>
      <c r="E1756" s="35" t="s">
        <v>10</v>
      </c>
      <c r="F1756" s="35" t="s">
        <v>10</v>
      </c>
      <c r="G1756" s="35" t="s">
        <v>10</v>
      </c>
      <c r="H1756" s="35" t="s">
        <v>10</v>
      </c>
      <c r="I1756" s="35">
        <v>0</v>
      </c>
      <c r="J1756" s="34" t="s">
        <v>10</v>
      </c>
      <c r="K1756" s="35" t="s">
        <v>10</v>
      </c>
      <c r="L1756" s="35" t="s">
        <v>10</v>
      </c>
      <c r="M1756" s="35" t="s">
        <v>10</v>
      </c>
      <c r="N1756" s="35" t="s">
        <v>10</v>
      </c>
      <c r="O1756" s="35" t="s">
        <v>10</v>
      </c>
      <c r="P1756" s="499" t="s">
        <v>10</v>
      </c>
    </row>
    <row r="1757" spans="2:17" x14ac:dyDescent="0.3">
      <c r="B1757" s="33" t="s">
        <v>340</v>
      </c>
      <c r="C1757" s="36" t="s">
        <v>12</v>
      </c>
      <c r="D1757" s="37" t="s">
        <v>12</v>
      </c>
      <c r="E1757" s="37" t="s">
        <v>12</v>
      </c>
      <c r="F1757" s="37" t="s">
        <v>12</v>
      </c>
      <c r="G1757" s="37" t="s">
        <v>12</v>
      </c>
      <c r="H1757" s="37" t="s">
        <v>12</v>
      </c>
      <c r="I1757" s="37" t="s">
        <v>10</v>
      </c>
      <c r="J1757" s="36">
        <f>[1]TT!C258</f>
        <v>3577.9136138555091</v>
      </c>
      <c r="K1757" s="37">
        <f>[1]TT!D258</f>
        <v>3798.5812974873552</v>
      </c>
      <c r="L1757" s="37">
        <f>[1]TT!E258</f>
        <v>3716.3530843053295</v>
      </c>
      <c r="M1757" s="37">
        <f>[1]TT!F258</f>
        <v>3655.9065164117928</v>
      </c>
      <c r="N1757" s="37">
        <f>[1]TT!G258</f>
        <v>3606.6738662873686</v>
      </c>
      <c r="O1757" s="37">
        <f>[1]TT!H258</f>
        <v>3856.5815221472176</v>
      </c>
      <c r="P1757" s="500">
        <f>[1]TT!I258</f>
        <v>3726.42</v>
      </c>
    </row>
    <row r="1758" spans="2:17" x14ac:dyDescent="0.3">
      <c r="B1758" s="3"/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</row>
    <row r="1759" spans="2:17" x14ac:dyDescent="0.3">
      <c r="B1759" s="722" t="s">
        <v>431</v>
      </c>
      <c r="C1759" s="722"/>
      <c r="D1759" s="722"/>
      <c r="E1759" s="722"/>
      <c r="F1759" s="722"/>
      <c r="G1759" s="722"/>
      <c r="H1759" s="722"/>
      <c r="I1759" s="722"/>
      <c r="J1759" s="722"/>
      <c r="K1759" s="722"/>
      <c r="L1759" s="722"/>
      <c r="M1759" s="722"/>
      <c r="N1759" s="722"/>
      <c r="O1759" s="722"/>
      <c r="P1759" s="722"/>
    </row>
    <row r="1760" spans="2:17" x14ac:dyDescent="0.3">
      <c r="B1760" s="12"/>
      <c r="C1760" s="20"/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  <c r="P1760" s="20"/>
    </row>
    <row r="1761" spans="2:16" x14ac:dyDescent="0.3">
      <c r="B1761" s="12"/>
      <c r="C1761" s="706" t="s">
        <v>423</v>
      </c>
      <c r="D1761" s="707"/>
      <c r="E1761" s="707"/>
      <c r="F1761" s="707"/>
      <c r="G1761" s="707"/>
      <c r="H1761" s="707"/>
      <c r="I1761" s="707"/>
      <c r="J1761" s="706" t="s">
        <v>424</v>
      </c>
      <c r="K1761" s="707"/>
      <c r="L1761" s="707"/>
      <c r="M1761" s="707"/>
      <c r="N1761" s="707"/>
      <c r="O1761" s="707"/>
      <c r="P1761" s="707"/>
    </row>
    <row r="1762" spans="2:16" x14ac:dyDescent="0.3">
      <c r="B1762" s="7"/>
      <c r="C1762" s="715" t="s">
        <v>425</v>
      </c>
      <c r="D1762" s="716"/>
      <c r="E1762" s="716"/>
      <c r="F1762" s="716"/>
      <c r="G1762" s="716"/>
      <c r="H1762" s="716"/>
      <c r="I1762" s="716"/>
      <c r="J1762" s="716"/>
      <c r="K1762" s="716"/>
      <c r="L1762" s="716"/>
      <c r="M1762" s="716"/>
      <c r="N1762" s="716"/>
      <c r="O1762" s="716"/>
      <c r="P1762" s="716"/>
    </row>
    <row r="1763" spans="2:16" x14ac:dyDescent="0.3">
      <c r="B1763" s="3"/>
      <c r="C1763" s="431">
        <v>2014</v>
      </c>
      <c r="D1763" s="416">
        <v>2015</v>
      </c>
      <c r="E1763" s="416">
        <v>2016</v>
      </c>
      <c r="F1763" s="416">
        <v>2017</v>
      </c>
      <c r="G1763" s="416">
        <v>2018</v>
      </c>
      <c r="H1763" s="416">
        <v>2019</v>
      </c>
      <c r="I1763" s="416">
        <v>2020</v>
      </c>
      <c r="J1763" s="432">
        <v>2014</v>
      </c>
      <c r="K1763" s="433">
        <v>2015</v>
      </c>
      <c r="L1763" s="433">
        <v>2016</v>
      </c>
      <c r="M1763" s="433">
        <v>2017</v>
      </c>
      <c r="N1763" s="433">
        <v>2018</v>
      </c>
      <c r="O1763" s="433">
        <v>2019</v>
      </c>
      <c r="P1763" s="433">
        <v>2020</v>
      </c>
    </row>
    <row r="1764" spans="2:16" x14ac:dyDescent="0.3">
      <c r="B1764" s="32" t="s">
        <v>327</v>
      </c>
      <c r="C1764" s="42">
        <f>[1]ARG!C277</f>
        <v>5.4509207092899903</v>
      </c>
      <c r="D1764" s="43">
        <f>[1]ARG!D277</f>
        <v>4.6711110841983849</v>
      </c>
      <c r="E1764" s="43">
        <f>[1]ARG!E277</f>
        <v>65.051686113739891</v>
      </c>
      <c r="F1764" s="43">
        <f>[1]ARG!F277</f>
        <v>134.04478096200324</v>
      </c>
      <c r="G1764" s="43">
        <f>[1]ARG!G277</f>
        <v>119.79846623099391</v>
      </c>
      <c r="H1764" s="43">
        <f>[1]ARG!H277</f>
        <v>56.946409065865261</v>
      </c>
      <c r="I1764" s="498">
        <f>[1]ARG!I277</f>
        <v>19.034018461711682</v>
      </c>
      <c r="J1764" s="43" t="s">
        <v>12</v>
      </c>
      <c r="K1764" s="43" t="s">
        <v>12</v>
      </c>
      <c r="L1764" s="43" t="s">
        <v>12</v>
      </c>
      <c r="M1764" s="43" t="s">
        <v>12</v>
      </c>
      <c r="N1764" s="43" t="s">
        <v>12</v>
      </c>
      <c r="O1764" s="43" t="s">
        <v>12</v>
      </c>
      <c r="P1764" s="498" t="s">
        <v>12</v>
      </c>
    </row>
    <row r="1765" spans="2:16" s="301" customFormat="1" x14ac:dyDescent="0.3">
      <c r="B1765" s="31" t="s">
        <v>640</v>
      </c>
      <c r="C1765" s="34" t="s">
        <v>10</v>
      </c>
      <c r="D1765" s="35" t="s">
        <v>10</v>
      </c>
      <c r="E1765" s="35" t="s">
        <v>10</v>
      </c>
      <c r="F1765" s="35" t="s">
        <v>10</v>
      </c>
      <c r="G1765" s="35" t="s">
        <v>10</v>
      </c>
      <c r="H1765" s="35" t="s">
        <v>10</v>
      </c>
      <c r="I1765" s="499" t="s">
        <v>10</v>
      </c>
      <c r="J1765" s="35" t="s">
        <v>10</v>
      </c>
      <c r="K1765" s="35" t="s">
        <v>10</v>
      </c>
      <c r="L1765" s="35" t="s">
        <v>10</v>
      </c>
      <c r="M1765" s="35" t="s">
        <v>10</v>
      </c>
      <c r="N1765" s="35" t="s">
        <v>10</v>
      </c>
      <c r="O1765" s="35" t="s">
        <v>10</v>
      </c>
      <c r="P1765" s="499" t="s">
        <v>10</v>
      </c>
    </row>
    <row r="1766" spans="2:16" x14ac:dyDescent="0.3">
      <c r="B1766" s="31" t="s">
        <v>328</v>
      </c>
      <c r="C1766" s="34" t="s">
        <v>10</v>
      </c>
      <c r="D1766" s="35" t="s">
        <v>10</v>
      </c>
      <c r="E1766" s="35" t="s">
        <v>10</v>
      </c>
      <c r="F1766" s="35" t="s">
        <v>10</v>
      </c>
      <c r="G1766" s="35" t="s">
        <v>10</v>
      </c>
      <c r="H1766" s="35" t="s">
        <v>10</v>
      </c>
      <c r="I1766" s="499" t="s">
        <v>10</v>
      </c>
      <c r="J1766" s="35" t="s">
        <v>10</v>
      </c>
      <c r="K1766" s="35" t="s">
        <v>10</v>
      </c>
      <c r="L1766" s="35" t="s">
        <v>10</v>
      </c>
      <c r="M1766" s="35" t="s">
        <v>10</v>
      </c>
      <c r="N1766" s="35" t="s">
        <v>10</v>
      </c>
      <c r="O1766" s="35" t="s">
        <v>10</v>
      </c>
      <c r="P1766" s="499" t="s">
        <v>10</v>
      </c>
    </row>
    <row r="1767" spans="2:16" x14ac:dyDescent="0.3">
      <c r="B1767" s="31" t="s">
        <v>329</v>
      </c>
      <c r="C1767" s="34" t="s">
        <v>10</v>
      </c>
      <c r="D1767" s="35" t="s">
        <v>10</v>
      </c>
      <c r="E1767" s="35" t="s">
        <v>10</v>
      </c>
      <c r="F1767" s="35" t="s">
        <v>10</v>
      </c>
      <c r="G1767" s="35" t="s">
        <v>10</v>
      </c>
      <c r="H1767" s="35" t="s">
        <v>10</v>
      </c>
      <c r="I1767" s="499" t="s">
        <v>10</v>
      </c>
      <c r="J1767" s="35" t="s">
        <v>10</v>
      </c>
      <c r="K1767" s="35" t="s">
        <v>10</v>
      </c>
      <c r="L1767" s="35" t="s">
        <v>10</v>
      </c>
      <c r="M1767" s="35" t="s">
        <v>10</v>
      </c>
      <c r="N1767" s="35" t="s">
        <v>10</v>
      </c>
      <c r="O1767" s="35" t="s">
        <v>10</v>
      </c>
      <c r="P1767" s="499" t="s">
        <v>10</v>
      </c>
    </row>
    <row r="1768" spans="2:16" x14ac:dyDescent="0.3">
      <c r="B1768" s="31" t="s">
        <v>330</v>
      </c>
      <c r="C1768" s="34" t="s">
        <v>12</v>
      </c>
      <c r="D1768" s="35" t="s">
        <v>12</v>
      </c>
      <c r="E1768" s="35" t="s">
        <v>12</v>
      </c>
      <c r="F1768" s="35" t="s">
        <v>12</v>
      </c>
      <c r="G1768" s="35" t="s">
        <v>12</v>
      </c>
      <c r="H1768" s="35" t="s">
        <v>12</v>
      </c>
      <c r="I1768" s="499" t="s">
        <v>10</v>
      </c>
      <c r="J1768" s="35" t="s">
        <v>12</v>
      </c>
      <c r="K1768" s="35" t="s">
        <v>12</v>
      </c>
      <c r="L1768" s="35" t="s">
        <v>12</v>
      </c>
      <c r="M1768" s="35" t="s">
        <v>12</v>
      </c>
      <c r="N1768" s="35" t="s">
        <v>12</v>
      </c>
      <c r="O1768" s="35" t="s">
        <v>12</v>
      </c>
      <c r="P1768" s="499" t="s">
        <v>12</v>
      </c>
    </row>
    <row r="1769" spans="2:16" x14ac:dyDescent="0.3">
      <c r="B1769" s="31" t="s">
        <v>331</v>
      </c>
      <c r="C1769" s="34" t="s">
        <v>10</v>
      </c>
      <c r="D1769" s="35" t="s">
        <v>10</v>
      </c>
      <c r="E1769" s="35" t="s">
        <v>10</v>
      </c>
      <c r="F1769" s="35" t="s">
        <v>10</v>
      </c>
      <c r="G1769" s="35" t="s">
        <v>10</v>
      </c>
      <c r="H1769" s="35" t="s">
        <v>10</v>
      </c>
      <c r="I1769" s="499" t="s">
        <v>10</v>
      </c>
      <c r="J1769" s="35" t="s">
        <v>10</v>
      </c>
      <c r="K1769" s="35" t="s">
        <v>10</v>
      </c>
      <c r="L1769" s="35" t="s">
        <v>10</v>
      </c>
      <c r="M1769" s="35" t="s">
        <v>10</v>
      </c>
      <c r="N1769" s="35" t="s">
        <v>10</v>
      </c>
      <c r="O1769" s="35" t="s">
        <v>10</v>
      </c>
      <c r="P1769" s="499" t="s">
        <v>10</v>
      </c>
    </row>
    <row r="1770" spans="2:16" x14ac:dyDescent="0.3">
      <c r="B1770" s="31" t="s">
        <v>332</v>
      </c>
      <c r="C1770" s="34" t="s">
        <v>10</v>
      </c>
      <c r="D1770" s="35" t="s">
        <v>10</v>
      </c>
      <c r="E1770" s="35" t="s">
        <v>10</v>
      </c>
      <c r="F1770" s="35" t="s">
        <v>10</v>
      </c>
      <c r="G1770" s="35" t="s">
        <v>10</v>
      </c>
      <c r="H1770" s="35" t="s">
        <v>10</v>
      </c>
      <c r="I1770" s="499">
        <v>0</v>
      </c>
      <c r="J1770" s="35" t="s">
        <v>10</v>
      </c>
      <c r="K1770" s="35" t="s">
        <v>10</v>
      </c>
      <c r="L1770" s="35" t="s">
        <v>10</v>
      </c>
      <c r="M1770" s="35" t="s">
        <v>10</v>
      </c>
      <c r="N1770" s="35" t="s">
        <v>10</v>
      </c>
      <c r="O1770" s="35" t="s">
        <v>10</v>
      </c>
      <c r="P1770" s="499" t="s">
        <v>10</v>
      </c>
    </row>
    <row r="1771" spans="2:16" x14ac:dyDescent="0.3">
      <c r="B1771" s="31" t="s">
        <v>477</v>
      </c>
      <c r="C1771" s="34" t="s">
        <v>10</v>
      </c>
      <c r="D1771" s="35">
        <f>[1]CW!D288</f>
        <v>97.115083798882694</v>
      </c>
      <c r="E1771" s="35">
        <f>[1]CW!E288</f>
        <v>97.408379888268144</v>
      </c>
      <c r="F1771" s="35">
        <f>[1]CW!F288</f>
        <v>101.87988826815642</v>
      </c>
      <c r="G1771" s="35">
        <f>[1]CW!G288</f>
        <v>103.98770949720671</v>
      </c>
      <c r="H1771" s="35">
        <f>[1]CW!H288</f>
        <v>109.31005586592178</v>
      </c>
      <c r="I1771" s="35">
        <f>[1]CW!I288</f>
        <v>85.103351955307261</v>
      </c>
      <c r="J1771" s="35" t="s">
        <v>12</v>
      </c>
      <c r="K1771" s="35" t="s">
        <v>12</v>
      </c>
      <c r="L1771" s="35" t="s">
        <v>12</v>
      </c>
      <c r="M1771" s="35" t="s">
        <v>12</v>
      </c>
      <c r="N1771" s="35" t="s">
        <v>12</v>
      </c>
      <c r="O1771" s="35" t="s">
        <v>12</v>
      </c>
      <c r="P1771" s="499" t="s">
        <v>12</v>
      </c>
    </row>
    <row r="1772" spans="2:16" s="301" customFormat="1" x14ac:dyDescent="0.3">
      <c r="B1772" s="31" t="s">
        <v>727</v>
      </c>
      <c r="C1772" s="34" t="s">
        <v>10</v>
      </c>
      <c r="D1772" s="35" t="s">
        <v>10</v>
      </c>
      <c r="E1772" s="35" t="s">
        <v>10</v>
      </c>
      <c r="F1772" s="35" t="s">
        <v>10</v>
      </c>
      <c r="G1772" s="35" t="s">
        <v>10</v>
      </c>
      <c r="H1772" s="35" t="s">
        <v>10</v>
      </c>
      <c r="I1772" s="499" t="s">
        <v>10</v>
      </c>
      <c r="J1772" s="35" t="s">
        <v>10</v>
      </c>
      <c r="K1772" s="35" t="s">
        <v>10</v>
      </c>
      <c r="L1772" s="35" t="s">
        <v>10</v>
      </c>
      <c r="M1772" s="35" t="s">
        <v>10</v>
      </c>
      <c r="N1772" s="35" t="s">
        <v>10</v>
      </c>
      <c r="O1772" s="35" t="s">
        <v>10</v>
      </c>
      <c r="P1772" s="499" t="s">
        <v>10</v>
      </c>
    </row>
    <row r="1773" spans="2:16" x14ac:dyDescent="0.3">
      <c r="B1773" s="31" t="s">
        <v>333</v>
      </c>
      <c r="C1773" s="34" t="s">
        <v>12</v>
      </c>
      <c r="D1773" s="35" t="s">
        <v>12</v>
      </c>
      <c r="E1773" s="35" t="s">
        <v>12</v>
      </c>
      <c r="F1773" s="35" t="s">
        <v>12</v>
      </c>
      <c r="G1773" s="35" t="s">
        <v>12</v>
      </c>
      <c r="H1773" s="35" t="s">
        <v>12</v>
      </c>
      <c r="I1773" s="499">
        <v>0</v>
      </c>
      <c r="J1773" s="35" t="s">
        <v>12</v>
      </c>
      <c r="K1773" s="35" t="s">
        <v>12</v>
      </c>
      <c r="L1773" s="35" t="s">
        <v>12</v>
      </c>
      <c r="M1773" s="35" t="s">
        <v>12</v>
      </c>
      <c r="N1773" s="35" t="s">
        <v>12</v>
      </c>
      <c r="O1773" s="35" t="s">
        <v>12</v>
      </c>
      <c r="P1773" s="499" t="s">
        <v>12</v>
      </c>
    </row>
    <row r="1774" spans="2:16" x14ac:dyDescent="0.3">
      <c r="B1774" s="31" t="s">
        <v>334</v>
      </c>
      <c r="C1774" s="34">
        <f>[1]GT!C276</f>
        <v>24.631925610228592</v>
      </c>
      <c r="D1774" s="35">
        <f>[1]GT!D276</f>
        <v>30.551310470726303</v>
      </c>
      <c r="E1774" s="35">
        <f>[1]GT!E276</f>
        <v>44.572235355923297</v>
      </c>
      <c r="F1774" s="35">
        <f>[1]GT!F276</f>
        <v>38.714285714285715</v>
      </c>
      <c r="G1774" s="35">
        <f>[1]GT!G276</f>
        <v>68.699973460721864</v>
      </c>
      <c r="H1774" s="35">
        <f>[1]GT!H276</f>
        <v>72.228482570862468</v>
      </c>
      <c r="I1774" s="499">
        <f>[1]GT!I276</f>
        <v>149.39799070007749</v>
      </c>
      <c r="J1774" s="35" t="s">
        <v>10</v>
      </c>
      <c r="K1774" s="35" t="s">
        <v>10</v>
      </c>
      <c r="L1774" s="35" t="s">
        <v>10</v>
      </c>
      <c r="M1774" s="35" t="s">
        <v>10</v>
      </c>
      <c r="N1774" s="35" t="s">
        <v>10</v>
      </c>
      <c r="O1774" s="35" t="s">
        <v>10</v>
      </c>
      <c r="P1774" s="499" t="s">
        <v>10</v>
      </c>
    </row>
    <row r="1775" spans="2:16" x14ac:dyDescent="0.3">
      <c r="B1775" s="31" t="s">
        <v>335</v>
      </c>
      <c r="C1775" s="34" t="s">
        <v>10</v>
      </c>
      <c r="D1775" s="35" t="s">
        <v>10</v>
      </c>
      <c r="E1775" s="35" t="s">
        <v>10</v>
      </c>
      <c r="F1775" s="35" t="s">
        <v>10</v>
      </c>
      <c r="G1775" s="35" t="s">
        <v>10</v>
      </c>
      <c r="H1775" s="35" t="s">
        <v>10</v>
      </c>
      <c r="I1775" s="499" t="s">
        <v>10</v>
      </c>
      <c r="J1775" s="35" t="s">
        <v>10</v>
      </c>
      <c r="K1775" s="35" t="s">
        <v>10</v>
      </c>
      <c r="L1775" s="35" t="s">
        <v>10</v>
      </c>
      <c r="M1775" s="35" t="s">
        <v>10</v>
      </c>
      <c r="N1775" s="35" t="s">
        <v>10</v>
      </c>
      <c r="O1775" s="35" t="s">
        <v>10</v>
      </c>
      <c r="P1775" s="499" t="s">
        <v>10</v>
      </c>
    </row>
    <row r="1776" spans="2:16" x14ac:dyDescent="0.3">
      <c r="B1776" s="31" t="s">
        <v>336</v>
      </c>
      <c r="C1776" s="34" t="s">
        <v>10</v>
      </c>
      <c r="D1776" s="35" t="s">
        <v>10</v>
      </c>
      <c r="E1776" s="35" t="s">
        <v>10</v>
      </c>
      <c r="F1776" s="35" t="s">
        <v>10</v>
      </c>
      <c r="G1776" s="35" t="s">
        <v>10</v>
      </c>
      <c r="H1776" s="35" t="s">
        <v>10</v>
      </c>
      <c r="I1776" s="499" t="s">
        <v>10</v>
      </c>
      <c r="J1776" s="35" t="s">
        <v>10</v>
      </c>
      <c r="K1776" s="35" t="s">
        <v>10</v>
      </c>
      <c r="L1776" s="35" t="s">
        <v>10</v>
      </c>
      <c r="M1776" s="35" t="s">
        <v>10</v>
      </c>
      <c r="N1776" s="35" t="s">
        <v>10</v>
      </c>
      <c r="O1776" s="35" t="s">
        <v>10</v>
      </c>
      <c r="P1776" s="499" t="s">
        <v>10</v>
      </c>
    </row>
    <row r="1777" spans="2:16" x14ac:dyDescent="0.3">
      <c r="B1777" s="31" t="s">
        <v>337</v>
      </c>
      <c r="C1777" s="34" t="s">
        <v>10</v>
      </c>
      <c r="D1777" s="35" t="s">
        <v>10</v>
      </c>
      <c r="E1777" s="35" t="s">
        <v>10</v>
      </c>
      <c r="F1777" s="35" t="s">
        <v>10</v>
      </c>
      <c r="G1777" s="35" t="s">
        <v>10</v>
      </c>
      <c r="H1777" s="35" t="s">
        <v>10</v>
      </c>
      <c r="I1777" s="499" t="s">
        <v>10</v>
      </c>
      <c r="J1777" s="35" t="s">
        <v>10</v>
      </c>
      <c r="K1777" s="35" t="s">
        <v>10</v>
      </c>
      <c r="L1777" s="35" t="s">
        <v>10</v>
      </c>
      <c r="M1777" s="35" t="s">
        <v>10</v>
      </c>
      <c r="N1777" s="35" t="s">
        <v>10</v>
      </c>
      <c r="O1777" s="35" t="s">
        <v>10</v>
      </c>
      <c r="P1777" s="499" t="s">
        <v>10</v>
      </c>
    </row>
    <row r="1778" spans="2:16" x14ac:dyDescent="0.3">
      <c r="B1778" s="31" t="s">
        <v>338</v>
      </c>
      <c r="C1778" s="34">
        <f>[1]PY!C269</f>
        <v>20.748338205597939</v>
      </c>
      <c r="D1778" s="35">
        <f>[1]PY!D269</f>
        <v>13.146107413787833</v>
      </c>
      <c r="E1778" s="35">
        <f>[1]PY!E269</f>
        <v>13.819390092441592</v>
      </c>
      <c r="F1778" s="35">
        <f>[1]PY!F269</f>
        <v>16.026023295826953</v>
      </c>
      <c r="G1778" s="35">
        <f>[1]PY!G269</f>
        <v>16.792041983228611</v>
      </c>
      <c r="H1778" s="35">
        <f>[1]PY!H269</f>
        <v>17.343854465451003</v>
      </c>
      <c r="I1778" s="499">
        <f>[1]PY!I269</f>
        <v>13.664375209265575</v>
      </c>
      <c r="J1778" s="35" t="s">
        <v>10</v>
      </c>
      <c r="K1778" s="35" t="s">
        <v>10</v>
      </c>
      <c r="L1778" s="35" t="s">
        <v>10</v>
      </c>
      <c r="M1778" s="35" t="s">
        <v>10</v>
      </c>
      <c r="N1778" s="35" t="s">
        <v>10</v>
      </c>
      <c r="O1778" s="35" t="s">
        <v>10</v>
      </c>
      <c r="P1778" s="499" t="s">
        <v>10</v>
      </c>
    </row>
    <row r="1779" spans="2:16" x14ac:dyDescent="0.3">
      <c r="B1779" s="31" t="s">
        <v>339</v>
      </c>
      <c r="C1779" s="34" t="s">
        <v>10</v>
      </c>
      <c r="D1779" s="35" t="s">
        <v>10</v>
      </c>
      <c r="E1779" s="35" t="s">
        <v>10</v>
      </c>
      <c r="F1779" s="35" t="s">
        <v>10</v>
      </c>
      <c r="G1779" s="35" t="s">
        <v>10</v>
      </c>
      <c r="H1779" s="35" t="s">
        <v>10</v>
      </c>
      <c r="I1779" s="499">
        <v>0</v>
      </c>
      <c r="J1779" s="35" t="s">
        <v>10</v>
      </c>
      <c r="K1779" s="35" t="s">
        <v>10</v>
      </c>
      <c r="L1779" s="35" t="s">
        <v>10</v>
      </c>
      <c r="M1779" s="35" t="s">
        <v>10</v>
      </c>
      <c r="N1779" s="35" t="s">
        <v>10</v>
      </c>
      <c r="O1779" s="35" t="s">
        <v>10</v>
      </c>
      <c r="P1779" s="499" t="s">
        <v>10</v>
      </c>
    </row>
    <row r="1780" spans="2:16" x14ac:dyDescent="0.3">
      <c r="B1780" s="33" t="s">
        <v>340</v>
      </c>
      <c r="C1780" s="36" t="s">
        <v>12</v>
      </c>
      <c r="D1780" s="37" t="s">
        <v>12</v>
      </c>
      <c r="E1780" s="37" t="s">
        <v>12</v>
      </c>
      <c r="F1780" s="37" t="s">
        <v>12</v>
      </c>
      <c r="G1780" s="37" t="s">
        <v>12</v>
      </c>
      <c r="H1780" s="37" t="s">
        <v>12</v>
      </c>
      <c r="I1780" s="500" t="s">
        <v>10</v>
      </c>
      <c r="J1780" s="37" t="s">
        <v>12</v>
      </c>
      <c r="K1780" s="37" t="s">
        <v>12</v>
      </c>
      <c r="L1780" s="37" t="s">
        <v>12</v>
      </c>
      <c r="M1780" s="37" t="s">
        <v>12</v>
      </c>
      <c r="N1780" s="37" t="s">
        <v>12</v>
      </c>
      <c r="O1780" s="37" t="s">
        <v>12</v>
      </c>
      <c r="P1780" s="500" t="s">
        <v>12</v>
      </c>
    </row>
    <row r="1781" spans="2:16" x14ac:dyDescent="0.3">
      <c r="B1781" s="3"/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</row>
    <row r="1782" spans="2:16" x14ac:dyDescent="0.3">
      <c r="B1782" s="722" t="s">
        <v>432</v>
      </c>
      <c r="C1782" s="722"/>
      <c r="D1782" s="722"/>
      <c r="E1782" s="722"/>
      <c r="F1782" s="722"/>
      <c r="G1782" s="722"/>
      <c r="H1782" s="722"/>
      <c r="I1782" s="722"/>
      <c r="J1782" s="722"/>
      <c r="K1782" s="722"/>
      <c r="L1782" s="722"/>
      <c r="M1782" s="722"/>
      <c r="N1782" s="722"/>
      <c r="O1782" s="722"/>
      <c r="P1782" s="722"/>
    </row>
    <row r="1783" spans="2:16" x14ac:dyDescent="0.3">
      <c r="B1783" s="709" t="s">
        <v>433</v>
      </c>
      <c r="C1783" s="709"/>
      <c r="D1783" s="709"/>
      <c r="E1783" s="709"/>
      <c r="F1783" s="709"/>
      <c r="G1783" s="709"/>
      <c r="H1783" s="709"/>
      <c r="I1783" s="709"/>
      <c r="J1783" s="709"/>
      <c r="K1783" s="709"/>
      <c r="L1783" s="709"/>
      <c r="M1783" s="709"/>
      <c r="N1783" s="709"/>
      <c r="O1783" s="709"/>
      <c r="P1783" s="709"/>
    </row>
    <row r="1784" spans="2:16" x14ac:dyDescent="0.3">
      <c r="B1784" s="291" t="s">
        <v>434</v>
      </c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</row>
    <row r="1785" spans="2:16" x14ac:dyDescent="0.3">
      <c r="B1785" s="261"/>
      <c r="C1785" s="38"/>
      <c r="D1785" s="38"/>
      <c r="E1785" s="38"/>
      <c r="F1785" s="38"/>
      <c r="G1785" s="38"/>
      <c r="H1785" s="38"/>
      <c r="I1785" s="38"/>
      <c r="J1785" s="38"/>
      <c r="K1785" s="38"/>
      <c r="L1785" s="38"/>
      <c r="M1785" s="38"/>
      <c r="N1785" s="38"/>
      <c r="O1785" s="38"/>
      <c r="P1785" s="38"/>
    </row>
    <row r="1786" spans="2:16" x14ac:dyDescent="0.3">
      <c r="B1786" s="290"/>
      <c r="C1786" s="694" t="s">
        <v>419</v>
      </c>
      <c r="D1786" s="695"/>
      <c r="E1786" s="695"/>
      <c r="F1786" s="695"/>
      <c r="G1786" s="695"/>
      <c r="H1786" s="695"/>
      <c r="I1786" s="695"/>
      <c r="J1786" s="695"/>
      <c r="K1786" s="695"/>
      <c r="L1786" s="695"/>
      <c r="M1786" s="695"/>
      <c r="N1786" s="695"/>
      <c r="O1786" s="695"/>
      <c r="P1786" s="695"/>
    </row>
    <row r="1787" spans="2:16" x14ac:dyDescent="0.3">
      <c r="B1787" s="7"/>
      <c r="C1787" s="715" t="s">
        <v>420</v>
      </c>
      <c r="D1787" s="716"/>
      <c r="E1787" s="716"/>
      <c r="F1787" s="716"/>
      <c r="G1787" s="716"/>
      <c r="H1787" s="716"/>
      <c r="I1787" s="716"/>
      <c r="J1787" s="715" t="s">
        <v>421</v>
      </c>
      <c r="K1787" s="716"/>
      <c r="L1787" s="716"/>
      <c r="M1787" s="716"/>
      <c r="N1787" s="716"/>
      <c r="O1787" s="716"/>
      <c r="P1787" s="716"/>
    </row>
    <row r="1788" spans="2:16" x14ac:dyDescent="0.3">
      <c r="B1788" s="3"/>
      <c r="C1788" s="431">
        <v>2014</v>
      </c>
      <c r="D1788" s="416">
        <v>2015</v>
      </c>
      <c r="E1788" s="416">
        <v>2016</v>
      </c>
      <c r="F1788" s="416">
        <v>2017</v>
      </c>
      <c r="G1788" s="416">
        <v>2018</v>
      </c>
      <c r="H1788" s="416">
        <v>2019</v>
      </c>
      <c r="I1788" s="416">
        <v>2020</v>
      </c>
      <c r="J1788" s="384">
        <v>2014</v>
      </c>
      <c r="K1788" s="385">
        <v>2015</v>
      </c>
      <c r="L1788" s="385">
        <v>2016</v>
      </c>
      <c r="M1788" s="385">
        <v>2017</v>
      </c>
      <c r="N1788" s="385">
        <v>2018</v>
      </c>
      <c r="O1788" s="385">
        <v>2019</v>
      </c>
      <c r="P1788" s="385">
        <v>2020</v>
      </c>
    </row>
    <row r="1789" spans="2:16" x14ac:dyDescent="0.3">
      <c r="B1789" s="32" t="s">
        <v>327</v>
      </c>
      <c r="C1789" s="42">
        <v>-71.769090671186532</v>
      </c>
      <c r="D1789" s="43">
        <f t="shared" ref="D1789:I1796" si="869">IF(ISNUMBER((D1741/C1741-1)*100-K29),(D1741/C1741-1)*100-K29,"nav")</f>
        <v>-71.471773742710212</v>
      </c>
      <c r="E1789" s="43">
        <f t="shared" si="869"/>
        <v>78.63194985656682</v>
      </c>
      <c r="F1789" s="43">
        <f t="shared" si="869"/>
        <v>-24.398152644876458</v>
      </c>
      <c r="G1789" s="43">
        <f t="shared" si="869"/>
        <v>-71.818355794088859</v>
      </c>
      <c r="H1789" s="43">
        <f t="shared" si="869"/>
        <v>-65.89952656422922</v>
      </c>
      <c r="I1789" s="43">
        <f t="shared" si="869"/>
        <v>-102.11183860658431</v>
      </c>
      <c r="J1789" s="42">
        <v>-54.636672899521166</v>
      </c>
      <c r="K1789" s="43">
        <f t="shared" ref="K1789:P1796" si="870">IF(ISNUMBER((K1741/J1741-1)*100-K29),(K1741/J1741-1)*100-K29,"nav")</f>
        <v>-44.098360547994758</v>
      </c>
      <c r="L1789" s="43">
        <f t="shared" si="870"/>
        <v>-36.691541364107238</v>
      </c>
      <c r="M1789" s="43">
        <f t="shared" si="870"/>
        <v>-20.241897230178417</v>
      </c>
      <c r="N1789" s="43">
        <f t="shared" si="870"/>
        <v>-74.010779444818596</v>
      </c>
      <c r="O1789" s="43">
        <f t="shared" si="870"/>
        <v>-65.500311083238586</v>
      </c>
      <c r="P1789" s="498">
        <f t="shared" si="870"/>
        <v>-18.344311245472202</v>
      </c>
    </row>
    <row r="1790" spans="2:16" s="301" customFormat="1" x14ac:dyDescent="0.3">
      <c r="B1790" s="31" t="s">
        <v>640</v>
      </c>
      <c r="C1790" s="34" t="s">
        <v>10</v>
      </c>
      <c r="D1790" s="35" t="str">
        <f t="shared" si="869"/>
        <v>nav</v>
      </c>
      <c r="E1790" s="35" t="str">
        <f t="shared" si="869"/>
        <v>nav</v>
      </c>
      <c r="F1790" s="35" t="str">
        <f t="shared" si="869"/>
        <v>nav</v>
      </c>
      <c r="G1790" s="35" t="str">
        <f t="shared" si="869"/>
        <v>nav</v>
      </c>
      <c r="H1790" s="35" t="str">
        <f t="shared" si="869"/>
        <v>nav</v>
      </c>
      <c r="I1790" s="35" t="str">
        <f t="shared" si="869"/>
        <v>nav</v>
      </c>
      <c r="J1790" s="34" t="s">
        <v>10</v>
      </c>
      <c r="K1790" s="35" t="str">
        <f t="shared" si="870"/>
        <v>nav</v>
      </c>
      <c r="L1790" s="35" t="str">
        <f t="shared" si="870"/>
        <v>nav</v>
      </c>
      <c r="M1790" s="35" t="str">
        <f t="shared" si="870"/>
        <v>nav</v>
      </c>
      <c r="N1790" s="35" t="str">
        <f t="shared" si="870"/>
        <v>nav</v>
      </c>
      <c r="O1790" s="35" t="str">
        <f t="shared" si="870"/>
        <v>nav</v>
      </c>
      <c r="P1790" s="499" t="str">
        <f t="shared" si="870"/>
        <v>nav</v>
      </c>
    </row>
    <row r="1791" spans="2:16" x14ac:dyDescent="0.3">
      <c r="B1791" s="31" t="s">
        <v>328</v>
      </c>
      <c r="C1791" s="34" t="s">
        <v>12</v>
      </c>
      <c r="D1791" s="35" t="str">
        <f t="shared" si="869"/>
        <v>nav</v>
      </c>
      <c r="E1791" s="35" t="str">
        <f t="shared" si="869"/>
        <v>nav</v>
      </c>
      <c r="F1791" s="35" t="str">
        <f t="shared" si="869"/>
        <v>nav</v>
      </c>
      <c r="G1791" s="35" t="str">
        <f t="shared" si="869"/>
        <v>nav</v>
      </c>
      <c r="H1791" s="35" t="str">
        <f t="shared" si="869"/>
        <v>nav</v>
      </c>
      <c r="I1791" s="35" t="str">
        <f t="shared" si="869"/>
        <v>nav</v>
      </c>
      <c r="J1791" s="34">
        <v>6.5648240271795757</v>
      </c>
      <c r="K1791" s="35">
        <f t="shared" si="870"/>
        <v>4.975790905668581</v>
      </c>
      <c r="L1791" s="35">
        <f t="shared" si="870"/>
        <v>2.2251912932941771</v>
      </c>
      <c r="M1791" s="35">
        <f t="shared" si="870"/>
        <v>6.1159851074115554</v>
      </c>
      <c r="N1791" s="35">
        <f t="shared" si="870"/>
        <v>8.3296594391845407</v>
      </c>
      <c r="O1791" s="35">
        <f t="shared" si="870"/>
        <v>3.4002488984876011</v>
      </c>
      <c r="P1791" s="499">
        <f t="shared" si="870"/>
        <v>-9.4058980209472747</v>
      </c>
    </row>
    <row r="1792" spans="2:16" x14ac:dyDescent="0.3">
      <c r="B1792" s="31" t="s">
        <v>329</v>
      </c>
      <c r="C1792" s="34" t="s">
        <v>10</v>
      </c>
      <c r="D1792" s="35" t="str">
        <f t="shared" si="869"/>
        <v>nav</v>
      </c>
      <c r="E1792" s="35" t="str">
        <f t="shared" si="869"/>
        <v>nav</v>
      </c>
      <c r="F1792" s="35" t="str">
        <f t="shared" si="869"/>
        <v>nav</v>
      </c>
      <c r="G1792" s="35" t="str">
        <f t="shared" si="869"/>
        <v>nav</v>
      </c>
      <c r="H1792" s="35" t="str">
        <f t="shared" si="869"/>
        <v>nav</v>
      </c>
      <c r="I1792" s="35" t="str">
        <f t="shared" si="869"/>
        <v>nav</v>
      </c>
      <c r="J1792" s="34">
        <v>-18.441754817077189</v>
      </c>
      <c r="K1792" s="35">
        <f t="shared" si="870"/>
        <v>-32.743146803792911</v>
      </c>
      <c r="L1792" s="35">
        <f t="shared" si="870"/>
        <v>-9.9639618192659256</v>
      </c>
      <c r="M1792" s="35">
        <f t="shared" si="870"/>
        <v>10.680292384396836</v>
      </c>
      <c r="N1792" s="35">
        <f t="shared" si="870"/>
        <v>-18.148174162686104</v>
      </c>
      <c r="O1792" s="35">
        <f t="shared" si="870"/>
        <v>-5.0176477970660578</v>
      </c>
      <c r="P1792" s="499">
        <f t="shared" si="870"/>
        <v>-26.021400460465891</v>
      </c>
    </row>
    <row r="1793" spans="2:16" x14ac:dyDescent="0.3">
      <c r="B1793" s="31" t="s">
        <v>330</v>
      </c>
      <c r="C1793" s="34" t="s">
        <v>12</v>
      </c>
      <c r="D1793" s="35" t="str">
        <f t="shared" si="869"/>
        <v>nav</v>
      </c>
      <c r="E1793" s="35" t="str">
        <f t="shared" si="869"/>
        <v>nav</v>
      </c>
      <c r="F1793" s="35" t="str">
        <f t="shared" si="869"/>
        <v>nav</v>
      </c>
      <c r="G1793" s="35" t="str">
        <f t="shared" si="869"/>
        <v>nav</v>
      </c>
      <c r="H1793" s="35" t="str">
        <f t="shared" si="869"/>
        <v>nav</v>
      </c>
      <c r="I1793" s="35" t="str">
        <f t="shared" si="869"/>
        <v>nav</v>
      </c>
      <c r="J1793" s="34" t="s">
        <v>12</v>
      </c>
      <c r="K1793" s="35" t="str">
        <f t="shared" si="870"/>
        <v>nav</v>
      </c>
      <c r="L1793" s="35" t="str">
        <f t="shared" si="870"/>
        <v>nav</v>
      </c>
      <c r="M1793" s="35" t="str">
        <f t="shared" si="870"/>
        <v>nav</v>
      </c>
      <c r="N1793" s="35" t="str">
        <f t="shared" si="870"/>
        <v>nav</v>
      </c>
      <c r="O1793" s="35" t="str">
        <f t="shared" si="870"/>
        <v>nav</v>
      </c>
      <c r="P1793" s="499" t="str">
        <f t="shared" si="870"/>
        <v>nav</v>
      </c>
    </row>
    <row r="1794" spans="2:16" x14ac:dyDescent="0.3">
      <c r="B1794" s="31" t="s">
        <v>331</v>
      </c>
      <c r="C1794" s="34" t="s">
        <v>12</v>
      </c>
      <c r="D1794" s="35" t="str">
        <f t="shared" si="869"/>
        <v>nav</v>
      </c>
      <c r="E1794" s="35" t="str">
        <f t="shared" si="869"/>
        <v>nav</v>
      </c>
      <c r="F1794" s="35" t="str">
        <f t="shared" si="869"/>
        <v>nav</v>
      </c>
      <c r="G1794" s="35" t="str">
        <f t="shared" si="869"/>
        <v>nav</v>
      </c>
      <c r="H1794" s="35" t="str">
        <f t="shared" si="869"/>
        <v>nav</v>
      </c>
      <c r="I1794" s="35" t="str">
        <f t="shared" si="869"/>
        <v>nav</v>
      </c>
      <c r="J1794" s="34" t="s">
        <v>10</v>
      </c>
      <c r="K1794" s="35" t="str">
        <f t="shared" si="870"/>
        <v>nav</v>
      </c>
      <c r="L1794" s="35" t="str">
        <f t="shared" si="870"/>
        <v>nav</v>
      </c>
      <c r="M1794" s="35" t="str">
        <f t="shared" si="870"/>
        <v>nav</v>
      </c>
      <c r="N1794" s="35" t="str">
        <f t="shared" si="870"/>
        <v>nav</v>
      </c>
      <c r="O1794" s="35" t="str">
        <f t="shared" si="870"/>
        <v>nav</v>
      </c>
      <c r="P1794" s="499" t="str">
        <f t="shared" si="870"/>
        <v>nav</v>
      </c>
    </row>
    <row r="1795" spans="2:16" x14ac:dyDescent="0.3">
      <c r="B1795" s="31" t="s">
        <v>332</v>
      </c>
      <c r="C1795" s="34" t="s">
        <v>10</v>
      </c>
      <c r="D1795" s="35" t="str">
        <f t="shared" si="869"/>
        <v>nav</v>
      </c>
      <c r="E1795" s="35" t="str">
        <f t="shared" si="869"/>
        <v>nav</v>
      </c>
      <c r="F1795" s="35" t="str">
        <f t="shared" si="869"/>
        <v>nav</v>
      </c>
      <c r="G1795" s="35" t="str">
        <f t="shared" si="869"/>
        <v>nav</v>
      </c>
      <c r="H1795" s="35" t="str">
        <f t="shared" si="869"/>
        <v>nav</v>
      </c>
      <c r="I1795" s="35" t="str">
        <f t="shared" si="869"/>
        <v>nav</v>
      </c>
      <c r="J1795" s="34">
        <v>-5.9093424182994729</v>
      </c>
      <c r="K1795" s="35">
        <f t="shared" si="870"/>
        <v>3.5200683326891937</v>
      </c>
      <c r="L1795" s="35">
        <f t="shared" si="870"/>
        <v>1.1838554646441515</v>
      </c>
      <c r="M1795" s="35">
        <f t="shared" si="870"/>
        <v>-1.4296793485483326</v>
      </c>
      <c r="N1795" s="35">
        <f t="shared" si="870"/>
        <v>-2.5748881100142698</v>
      </c>
      <c r="O1795" s="35">
        <f t="shared" si="870"/>
        <v>3.9199134061431278</v>
      </c>
      <c r="P1795" s="499">
        <f t="shared" si="870"/>
        <v>-21.969835496894291</v>
      </c>
    </row>
    <row r="1796" spans="2:16" x14ac:dyDescent="0.3">
      <c r="B1796" s="31" t="s">
        <v>477</v>
      </c>
      <c r="C1796" s="34" t="s">
        <v>10</v>
      </c>
      <c r="D1796" s="35" t="str">
        <f t="shared" si="869"/>
        <v>nav</v>
      </c>
      <c r="E1796" s="35">
        <f t="shared" si="869"/>
        <v>-6.9725773041665828</v>
      </c>
      <c r="F1796" s="35">
        <f t="shared" si="869"/>
        <v>10.100346410232188</v>
      </c>
      <c r="G1796" s="35">
        <f t="shared" si="869"/>
        <v>-11.602688163630601</v>
      </c>
      <c r="H1796" s="35">
        <f t="shared" si="869"/>
        <v>-6.5889126180871589</v>
      </c>
      <c r="I1796" s="35">
        <f t="shared" si="869"/>
        <v>-30.791026642118766</v>
      </c>
      <c r="J1796" s="34" t="s">
        <v>10</v>
      </c>
      <c r="K1796" s="35" t="str">
        <f t="shared" si="870"/>
        <v>nav</v>
      </c>
      <c r="L1796" s="35">
        <f t="shared" si="870"/>
        <v>21.341037349806946</v>
      </c>
      <c r="M1796" s="35">
        <f t="shared" si="870"/>
        <v>10.361986640908841</v>
      </c>
      <c r="N1796" s="35">
        <f t="shared" si="870"/>
        <v>8.2483365695182034</v>
      </c>
      <c r="O1796" s="35">
        <f t="shared" si="870"/>
        <v>-1.3469333140357231</v>
      </c>
      <c r="P1796" s="499">
        <f t="shared" si="870"/>
        <v>-2.1999999999999997</v>
      </c>
    </row>
    <row r="1797" spans="2:16" s="301" customFormat="1" x14ac:dyDescent="0.3">
      <c r="B1797" s="31" t="s">
        <v>727</v>
      </c>
      <c r="C1797" s="34" t="s">
        <v>10</v>
      </c>
      <c r="D1797" s="35" t="str">
        <f t="shared" ref="D1797:D1805" si="871">IF(ISNUMBER((D1749/C1749-1)*100-K38),(D1749/C1749-1)*100-K38,"nav")</f>
        <v>nav</v>
      </c>
      <c r="E1797" s="35" t="str">
        <f t="shared" ref="E1797:E1805" si="872">IF(ISNUMBER((E1749/D1749-1)*100-L38),(E1749/D1749-1)*100-L38,"nav")</f>
        <v>nav</v>
      </c>
      <c r="F1797" s="35" t="str">
        <f t="shared" ref="F1797:F1805" si="873">IF(ISNUMBER((F1749/E1749-1)*100-M38),(F1749/E1749-1)*100-M38,"nav")</f>
        <v>nav</v>
      </c>
      <c r="G1797" s="35" t="str">
        <f t="shared" ref="G1797:G1805" si="874">IF(ISNUMBER((G1749/F1749-1)*100-N38),(G1749/F1749-1)*100-N38,"nav")</f>
        <v>nav</v>
      </c>
      <c r="H1797" s="35" t="str">
        <f t="shared" ref="H1797:H1805" si="875">IF(ISNUMBER((H1749/G1749-1)*100-O38),(H1749/G1749-1)*100-O38,"nav")</f>
        <v>nav</v>
      </c>
      <c r="I1797" s="35" t="str">
        <f t="shared" ref="I1797:I1805" si="876">IF(ISNUMBER((I1749/H1749-1)*100-P38),(I1749/H1749-1)*100-P38,"nav")</f>
        <v>nav</v>
      </c>
      <c r="J1797" s="34" t="s">
        <v>10</v>
      </c>
      <c r="K1797" s="35" t="str">
        <f t="shared" ref="K1797:P1797" si="877">IF(ISNUMBER((K1749/J1749-1)*100-K38),(K1749/J1749-1)*100-K38,"nav")</f>
        <v>nav</v>
      </c>
      <c r="L1797" s="35">
        <f t="shared" si="877"/>
        <v>-11.402650103092999</v>
      </c>
      <c r="M1797" s="35">
        <f t="shared" si="877"/>
        <v>6.0313252776105548</v>
      </c>
      <c r="N1797" s="35">
        <f t="shared" si="877"/>
        <v>3.8972649411375797</v>
      </c>
      <c r="O1797" s="35">
        <f t="shared" si="877"/>
        <v>6.0569484405274547</v>
      </c>
      <c r="P1797" s="499">
        <f t="shared" si="877"/>
        <v>-14.414492280051993</v>
      </c>
    </row>
    <row r="1798" spans="2:16" x14ac:dyDescent="0.3">
      <c r="B1798" s="31" t="s">
        <v>333</v>
      </c>
      <c r="C1798" s="34" t="s">
        <v>12</v>
      </c>
      <c r="D1798" s="35" t="str">
        <f t="shared" si="871"/>
        <v>nav</v>
      </c>
      <c r="E1798" s="35" t="str">
        <f t="shared" si="872"/>
        <v>nav</v>
      </c>
      <c r="F1798" s="35" t="str">
        <f t="shared" si="873"/>
        <v>nav</v>
      </c>
      <c r="G1798" s="35" t="str">
        <f t="shared" si="874"/>
        <v>nav</v>
      </c>
      <c r="H1798" s="35" t="str">
        <f t="shared" si="875"/>
        <v>nav</v>
      </c>
      <c r="I1798" s="35" t="str">
        <f t="shared" si="876"/>
        <v>nav</v>
      </c>
      <c r="J1798" s="34" t="s">
        <v>12</v>
      </c>
      <c r="K1798" s="35" t="str">
        <f t="shared" ref="K1798:P1798" si="878">IF(ISNUMBER((K1750/J1750-1)*100-K39),(K1750/J1750-1)*100-K39,"nav")</f>
        <v>nav</v>
      </c>
      <c r="L1798" s="35" t="str">
        <f t="shared" si="878"/>
        <v>nav</v>
      </c>
      <c r="M1798" s="35" t="str">
        <f t="shared" si="878"/>
        <v>nav</v>
      </c>
      <c r="N1798" s="35" t="str">
        <f t="shared" si="878"/>
        <v>nav</v>
      </c>
      <c r="O1798" s="35" t="str">
        <f t="shared" si="878"/>
        <v>nav</v>
      </c>
      <c r="P1798" s="499" t="str">
        <f t="shared" si="878"/>
        <v>nav</v>
      </c>
    </row>
    <row r="1799" spans="2:16" x14ac:dyDescent="0.3">
      <c r="B1799" s="31" t="s">
        <v>334</v>
      </c>
      <c r="C1799" s="34">
        <v>5.6593112729108004</v>
      </c>
      <c r="D1799" s="35">
        <f t="shared" si="871"/>
        <v>7.5160150059580015</v>
      </c>
      <c r="E1799" s="35">
        <f t="shared" si="872"/>
        <v>-5.7039678363231667</v>
      </c>
      <c r="F1799" s="35">
        <f t="shared" si="873"/>
        <v>-3.3650763301445101</v>
      </c>
      <c r="G1799" s="35">
        <f t="shared" si="874"/>
        <v>30.956438719860941</v>
      </c>
      <c r="H1799" s="35">
        <f t="shared" si="875"/>
        <v>-7.0533922539349616</v>
      </c>
      <c r="I1799" s="35">
        <f t="shared" si="876"/>
        <v>-46.361824365939363</v>
      </c>
      <c r="J1799" s="34">
        <v>8.826493008506116</v>
      </c>
      <c r="K1799" s="35">
        <f t="shared" ref="K1799:P1799" si="879">IF(ISNUMBER((K1751/J1751-1)*100-K40),(K1751/J1751-1)*100-K40,"nav")</f>
        <v>9.5442877923590324</v>
      </c>
      <c r="L1799" s="35">
        <f t="shared" si="879"/>
        <v>4.2929639759618139</v>
      </c>
      <c r="M1799" s="35">
        <f t="shared" si="879"/>
        <v>5.0594178660316356</v>
      </c>
      <c r="N1799" s="35">
        <f t="shared" si="879"/>
        <v>1.5512912869872197</v>
      </c>
      <c r="O1799" s="35">
        <f t="shared" si="879"/>
        <v>3.6923545042863468</v>
      </c>
      <c r="P1799" s="499">
        <f t="shared" si="879"/>
        <v>4.6877711304046183</v>
      </c>
    </row>
    <row r="1800" spans="2:16" x14ac:dyDescent="0.3">
      <c r="B1800" s="31" t="s">
        <v>335</v>
      </c>
      <c r="C1800" s="34" t="s">
        <v>12</v>
      </c>
      <c r="D1800" s="35" t="str">
        <f t="shared" si="871"/>
        <v>nav</v>
      </c>
      <c r="E1800" s="35" t="str">
        <f t="shared" si="872"/>
        <v>nav</v>
      </c>
      <c r="F1800" s="35" t="str">
        <f t="shared" si="873"/>
        <v>nav</v>
      </c>
      <c r="G1800" s="35" t="str">
        <f t="shared" si="874"/>
        <v>nav</v>
      </c>
      <c r="H1800" s="35" t="str">
        <f t="shared" si="875"/>
        <v>nav</v>
      </c>
      <c r="I1800" s="35" t="str">
        <f t="shared" si="876"/>
        <v>nav</v>
      </c>
      <c r="J1800" s="34" t="s">
        <v>10</v>
      </c>
      <c r="K1800" s="35" t="str">
        <f t="shared" ref="K1800:P1800" si="880">IF(ISNUMBER((K1752/J1752-1)*100-K41),(K1752/J1752-1)*100-K41,"nav")</f>
        <v>nav</v>
      </c>
      <c r="L1800" s="35" t="str">
        <f t="shared" si="880"/>
        <v>nav</v>
      </c>
      <c r="M1800" s="35" t="str">
        <f t="shared" si="880"/>
        <v>nav</v>
      </c>
      <c r="N1800" s="35" t="str">
        <f t="shared" si="880"/>
        <v>nav</v>
      </c>
      <c r="O1800" s="35" t="str">
        <f t="shared" si="880"/>
        <v>nav</v>
      </c>
      <c r="P1800" s="499" t="str">
        <f t="shared" si="880"/>
        <v>nav</v>
      </c>
    </row>
    <row r="1801" spans="2:16" x14ac:dyDescent="0.3">
      <c r="B1801" s="31" t="s">
        <v>336</v>
      </c>
      <c r="C1801" s="34" t="s">
        <v>10</v>
      </c>
      <c r="D1801" s="35" t="str">
        <f t="shared" si="871"/>
        <v>nav</v>
      </c>
      <c r="E1801" s="35" t="str">
        <f t="shared" si="872"/>
        <v>nav</v>
      </c>
      <c r="F1801" s="35" t="str">
        <f t="shared" si="873"/>
        <v>nav</v>
      </c>
      <c r="G1801" s="35" t="str">
        <f t="shared" si="874"/>
        <v>nav</v>
      </c>
      <c r="H1801" s="35" t="str">
        <f t="shared" si="875"/>
        <v>nav</v>
      </c>
      <c r="I1801" s="35" t="str">
        <f t="shared" si="876"/>
        <v>nav</v>
      </c>
      <c r="J1801" s="34">
        <v>-5.4453742759481303</v>
      </c>
      <c r="K1801" s="35">
        <f t="shared" ref="K1801:P1801" si="881">IF(ISNUMBER((K1753/J1753-1)*100-K42),(K1753/J1753-1)*100-K42,"nav")</f>
        <v>5.9460193059895401</v>
      </c>
      <c r="L1801" s="35">
        <f t="shared" si="881"/>
        <v>9.3409108556013045</v>
      </c>
      <c r="M1801" s="35">
        <f t="shared" si="881"/>
        <v>12.146617171859038</v>
      </c>
      <c r="N1801" s="35">
        <f t="shared" si="881"/>
        <v>16.505191857590631</v>
      </c>
      <c r="O1801" s="35">
        <f t="shared" si="881"/>
        <v>-8.5876524990699377</v>
      </c>
      <c r="P1801" s="499">
        <f t="shared" si="881"/>
        <v>-16.798473092160989</v>
      </c>
    </row>
    <row r="1802" spans="2:16" x14ac:dyDescent="0.3">
      <c r="B1802" s="31" t="s">
        <v>337</v>
      </c>
      <c r="C1802" s="34" t="s">
        <v>10</v>
      </c>
      <c r="D1802" s="35" t="str">
        <f t="shared" si="871"/>
        <v>nav</v>
      </c>
      <c r="E1802" s="35" t="str">
        <f t="shared" si="872"/>
        <v>nav</v>
      </c>
      <c r="F1802" s="35" t="str">
        <f t="shared" si="873"/>
        <v>nav</v>
      </c>
      <c r="G1802" s="35" t="str">
        <f t="shared" si="874"/>
        <v>nav</v>
      </c>
      <c r="H1802" s="35" t="str">
        <f t="shared" si="875"/>
        <v>nav</v>
      </c>
      <c r="I1802" s="35" t="str">
        <f t="shared" si="876"/>
        <v>nav</v>
      </c>
      <c r="J1802" s="34" t="s">
        <v>10</v>
      </c>
      <c r="K1802" s="35" t="str">
        <f t="shared" ref="K1802:P1802" si="882">IF(ISNUMBER((K1754/J1754-1)*100-K43),(K1754/J1754-1)*100-K43,"nav")</f>
        <v>nav</v>
      </c>
      <c r="L1802" s="35" t="str">
        <f t="shared" si="882"/>
        <v>nav</v>
      </c>
      <c r="M1802" s="35" t="str">
        <f t="shared" si="882"/>
        <v>nav</v>
      </c>
      <c r="N1802" s="35" t="str">
        <f t="shared" si="882"/>
        <v>nav</v>
      </c>
      <c r="O1802" s="35" t="str">
        <f t="shared" si="882"/>
        <v>nav</v>
      </c>
      <c r="P1802" s="499" t="str">
        <f t="shared" si="882"/>
        <v>nav</v>
      </c>
    </row>
    <row r="1803" spans="2:16" x14ac:dyDescent="0.3">
      <c r="B1803" s="31" t="s">
        <v>338</v>
      </c>
      <c r="C1803" s="34">
        <v>15.51244663507148</v>
      </c>
      <c r="D1803" s="35">
        <f t="shared" si="871"/>
        <v>59090.609401311871</v>
      </c>
      <c r="E1803" s="35">
        <f t="shared" si="872"/>
        <v>-12.830594276143092</v>
      </c>
      <c r="F1803" s="35">
        <f t="shared" si="873"/>
        <v>13.918305542007108</v>
      </c>
      <c r="G1803" s="35">
        <f t="shared" si="874"/>
        <v>-1.6559876462666656</v>
      </c>
      <c r="H1803" s="35">
        <f t="shared" si="875"/>
        <v>-1.127755731800665</v>
      </c>
      <c r="I1803" s="35">
        <f t="shared" si="876"/>
        <v>-14.851572887755733</v>
      </c>
      <c r="J1803" s="34">
        <v>10.282335632236286</v>
      </c>
      <c r="K1803" s="35">
        <f t="shared" ref="K1803:P1803" si="883">IF(ISNUMBER((K1755/J1755-1)*100-K44),(K1755/J1755-1)*100-K44,"nav")</f>
        <v>-18.860560996120537</v>
      </c>
      <c r="L1803" s="35">
        <f t="shared" si="883"/>
        <v>-8.0619245314390469</v>
      </c>
      <c r="M1803" s="35">
        <f t="shared" si="883"/>
        <v>1.0771046901573209</v>
      </c>
      <c r="N1803" s="35">
        <f t="shared" si="883"/>
        <v>0.90614558776025422</v>
      </c>
      <c r="O1803" s="35">
        <f t="shared" si="883"/>
        <v>-5.9134774286056881</v>
      </c>
      <c r="P1803" s="499">
        <f t="shared" si="883"/>
        <v>-11.866307655522307</v>
      </c>
    </row>
    <row r="1804" spans="2:16" x14ac:dyDescent="0.3">
      <c r="B1804" s="31" t="s">
        <v>339</v>
      </c>
      <c r="C1804" s="34" t="s">
        <v>10</v>
      </c>
      <c r="D1804" s="35" t="str">
        <f t="shared" si="871"/>
        <v>nav</v>
      </c>
      <c r="E1804" s="35" t="str">
        <f t="shared" si="872"/>
        <v>nav</v>
      </c>
      <c r="F1804" s="35" t="str">
        <f t="shared" si="873"/>
        <v>nav</v>
      </c>
      <c r="G1804" s="35" t="str">
        <f t="shared" si="874"/>
        <v>nav</v>
      </c>
      <c r="H1804" s="35" t="str">
        <f t="shared" si="875"/>
        <v>nav</v>
      </c>
      <c r="I1804" s="35" t="str">
        <f t="shared" si="876"/>
        <v>nav</v>
      </c>
      <c r="J1804" s="34" t="s">
        <v>10</v>
      </c>
      <c r="K1804" s="35" t="str">
        <f t="shared" ref="K1804:P1804" si="884">IF(ISNUMBER((K1756/J1756-1)*100-K45),(K1756/J1756-1)*100-K45,"nav")</f>
        <v>nav</v>
      </c>
      <c r="L1804" s="35" t="str">
        <f t="shared" si="884"/>
        <v>nav</v>
      </c>
      <c r="M1804" s="35" t="str">
        <f t="shared" si="884"/>
        <v>nav</v>
      </c>
      <c r="N1804" s="35" t="str">
        <f t="shared" si="884"/>
        <v>nav</v>
      </c>
      <c r="O1804" s="35" t="str">
        <f t="shared" si="884"/>
        <v>nav</v>
      </c>
      <c r="P1804" s="499" t="str">
        <f t="shared" si="884"/>
        <v>nav</v>
      </c>
    </row>
    <row r="1805" spans="2:16" x14ac:dyDescent="0.3">
      <c r="B1805" s="33" t="s">
        <v>340</v>
      </c>
      <c r="C1805" s="36" t="s">
        <v>12</v>
      </c>
      <c r="D1805" s="37" t="str">
        <f t="shared" si="871"/>
        <v>nav</v>
      </c>
      <c r="E1805" s="37" t="str">
        <f t="shared" si="872"/>
        <v>nav</v>
      </c>
      <c r="F1805" s="37" t="str">
        <f t="shared" si="873"/>
        <v>nav</v>
      </c>
      <c r="G1805" s="37" t="str">
        <f t="shared" si="874"/>
        <v>nav</v>
      </c>
      <c r="H1805" s="37" t="str">
        <f t="shared" si="875"/>
        <v>nav</v>
      </c>
      <c r="I1805" s="37" t="str">
        <f t="shared" si="876"/>
        <v>nav</v>
      </c>
      <c r="J1805" s="36">
        <v>0.60702485132619444</v>
      </c>
      <c r="K1805" s="37">
        <f t="shared" ref="K1805:P1805" si="885">IF(ISNUMBER((K1757/J1757-1)*100-K46),(K1757/J1757-1)*100-K46,"nav")</f>
        <v>1.4980331289537085</v>
      </c>
      <c r="L1805" s="37">
        <f t="shared" si="885"/>
        <v>-5.2347085251648373</v>
      </c>
      <c r="M1805" s="37">
        <f t="shared" si="885"/>
        <v>-3.5032362865779576</v>
      </c>
      <c r="N1805" s="37">
        <f t="shared" si="885"/>
        <v>-2.3654315314827685</v>
      </c>
      <c r="O1805" s="37">
        <f t="shared" si="885"/>
        <v>5.9287029277917167</v>
      </c>
      <c r="P1805" s="500">
        <f t="shared" si="885"/>
        <v>-3.9729659568695808</v>
      </c>
    </row>
    <row r="1806" spans="2:16" x14ac:dyDescent="0.3">
      <c r="B1806" s="3"/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</row>
    <row r="1807" spans="2:16" x14ac:dyDescent="0.3">
      <c r="B1807" s="722" t="s">
        <v>435</v>
      </c>
      <c r="C1807" s="722"/>
      <c r="D1807" s="722"/>
      <c r="E1807" s="722"/>
      <c r="F1807" s="722"/>
      <c r="G1807" s="722"/>
      <c r="H1807" s="722"/>
      <c r="I1807" s="722"/>
      <c r="J1807" s="722"/>
      <c r="K1807" s="722"/>
      <c r="L1807" s="722"/>
      <c r="M1807" s="722"/>
      <c r="N1807" s="722"/>
      <c r="O1807" s="722"/>
      <c r="P1807" s="722"/>
    </row>
    <row r="1808" spans="2:16" x14ac:dyDescent="0.3">
      <c r="B1808" s="12"/>
      <c r="C1808" s="20"/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20"/>
      <c r="O1808" s="20"/>
      <c r="P1808" s="20"/>
    </row>
    <row r="1809" spans="2:17" x14ac:dyDescent="0.3">
      <c r="B1809" s="12"/>
      <c r="C1809" s="706" t="s">
        <v>423</v>
      </c>
      <c r="D1809" s="707"/>
      <c r="E1809" s="707"/>
      <c r="F1809" s="707"/>
      <c r="G1809" s="707"/>
      <c r="H1809" s="707"/>
      <c r="I1809" s="707"/>
      <c r="J1809" s="706" t="s">
        <v>424</v>
      </c>
      <c r="K1809" s="707"/>
      <c r="L1809" s="707"/>
      <c r="M1809" s="707"/>
      <c r="N1809" s="707"/>
      <c r="O1809" s="707"/>
      <c r="P1809" s="707"/>
    </row>
    <row r="1810" spans="2:17" x14ac:dyDescent="0.3">
      <c r="B1810" s="7"/>
      <c r="C1810" s="715" t="s">
        <v>425</v>
      </c>
      <c r="D1810" s="716"/>
      <c r="E1810" s="716"/>
      <c r="F1810" s="716"/>
      <c r="G1810" s="716"/>
      <c r="H1810" s="716"/>
      <c r="I1810" s="716"/>
      <c r="J1810" s="716"/>
      <c r="K1810" s="716"/>
      <c r="L1810" s="716"/>
      <c r="M1810" s="716"/>
      <c r="N1810" s="716"/>
      <c r="O1810" s="716"/>
      <c r="P1810" s="716"/>
    </row>
    <row r="1811" spans="2:17" x14ac:dyDescent="0.3">
      <c r="B1811" s="3"/>
      <c r="C1811" s="431">
        <v>2014</v>
      </c>
      <c r="D1811" s="416">
        <v>2015</v>
      </c>
      <c r="E1811" s="416">
        <v>2016</v>
      </c>
      <c r="F1811" s="416">
        <v>2017</v>
      </c>
      <c r="G1811" s="416">
        <v>2018</v>
      </c>
      <c r="H1811" s="416">
        <v>2019</v>
      </c>
      <c r="I1811" s="416">
        <v>2020</v>
      </c>
      <c r="J1811" s="432">
        <v>2014</v>
      </c>
      <c r="K1811" s="433">
        <v>2015</v>
      </c>
      <c r="L1811" s="433">
        <v>2016</v>
      </c>
      <c r="M1811" s="433">
        <v>2017</v>
      </c>
      <c r="N1811" s="433">
        <v>2018</v>
      </c>
      <c r="O1811" s="433">
        <v>2019</v>
      </c>
      <c r="P1811" s="433">
        <v>2020</v>
      </c>
    </row>
    <row r="1812" spans="2:17" x14ac:dyDescent="0.3">
      <c r="B1812" s="32" t="s">
        <v>327</v>
      </c>
      <c r="C1812" s="42">
        <v>-101.37478350583287</v>
      </c>
      <c r="D1812" s="43">
        <f t="shared" ref="D1812:I1819" si="886">IF(ISNUMBER((D1764/C1764-1)*100-K29),(D1764/C1764-1)*100-K29,"nav")</f>
        <v>-40.844396042994269</v>
      </c>
      <c r="E1812" s="43">
        <f t="shared" si="886"/>
        <v>1251.2489203124858</v>
      </c>
      <c r="F1812" s="43">
        <f t="shared" si="886"/>
        <v>78.488284321381144</v>
      </c>
      <c r="G1812" s="43">
        <f t="shared" si="886"/>
        <v>-44.581882591263586</v>
      </c>
      <c r="H1812" s="43">
        <f t="shared" si="886"/>
        <v>-103.58389404147137</v>
      </c>
      <c r="I1812" s="498">
        <f t="shared" si="886"/>
        <v>-103.6755597693674</v>
      </c>
      <c r="J1812" s="43" t="s">
        <v>12</v>
      </c>
      <c r="K1812" s="43" t="s">
        <v>12</v>
      </c>
      <c r="L1812" s="43" t="s">
        <v>12</v>
      </c>
      <c r="M1812" s="43" t="s">
        <v>12</v>
      </c>
      <c r="N1812" s="43" t="s">
        <v>12</v>
      </c>
      <c r="O1812" s="43" t="s">
        <v>12</v>
      </c>
      <c r="P1812" s="498" t="s">
        <v>12</v>
      </c>
    </row>
    <row r="1813" spans="2:17" s="301" customFormat="1" x14ac:dyDescent="0.3">
      <c r="B1813" s="31" t="s">
        <v>640</v>
      </c>
      <c r="C1813" s="34" t="s">
        <v>10</v>
      </c>
      <c r="D1813" s="35" t="str">
        <f t="shared" si="886"/>
        <v>nav</v>
      </c>
      <c r="E1813" s="35" t="str">
        <f t="shared" si="886"/>
        <v>nav</v>
      </c>
      <c r="F1813" s="35" t="str">
        <f t="shared" si="886"/>
        <v>nav</v>
      </c>
      <c r="G1813" s="35" t="str">
        <f t="shared" si="886"/>
        <v>nav</v>
      </c>
      <c r="H1813" s="35" t="str">
        <f t="shared" si="886"/>
        <v>nav</v>
      </c>
      <c r="I1813" s="499" t="str">
        <f t="shared" si="886"/>
        <v>nav</v>
      </c>
      <c r="J1813" s="35" t="s">
        <v>10</v>
      </c>
      <c r="K1813" s="35" t="s">
        <v>10</v>
      </c>
      <c r="L1813" s="35" t="s">
        <v>10</v>
      </c>
      <c r="M1813" s="35" t="s">
        <v>10</v>
      </c>
      <c r="N1813" s="35" t="s">
        <v>10</v>
      </c>
      <c r="O1813" s="35" t="s">
        <v>10</v>
      </c>
      <c r="P1813" s="35" t="s">
        <v>10</v>
      </c>
      <c r="Q1813" s="629"/>
    </row>
    <row r="1814" spans="2:17" x14ac:dyDescent="0.3">
      <c r="B1814" s="31" t="s">
        <v>328</v>
      </c>
      <c r="C1814" s="34" t="s">
        <v>10</v>
      </c>
      <c r="D1814" s="35" t="str">
        <f t="shared" si="886"/>
        <v>nav</v>
      </c>
      <c r="E1814" s="35" t="str">
        <f t="shared" si="886"/>
        <v>nav</v>
      </c>
      <c r="F1814" s="35" t="str">
        <f t="shared" si="886"/>
        <v>nav</v>
      </c>
      <c r="G1814" s="35" t="str">
        <f t="shared" si="886"/>
        <v>nav</v>
      </c>
      <c r="H1814" s="35" t="str">
        <f t="shared" si="886"/>
        <v>nav</v>
      </c>
      <c r="I1814" s="499" t="str">
        <f t="shared" si="886"/>
        <v>nav</v>
      </c>
      <c r="J1814" s="35" t="s">
        <v>10</v>
      </c>
      <c r="K1814" s="35" t="s">
        <v>10</v>
      </c>
      <c r="L1814" s="35" t="s">
        <v>10</v>
      </c>
      <c r="M1814" s="35" t="s">
        <v>10</v>
      </c>
      <c r="N1814" s="35" t="s">
        <v>10</v>
      </c>
      <c r="O1814" s="35" t="s">
        <v>10</v>
      </c>
      <c r="P1814" s="499" t="s">
        <v>10</v>
      </c>
    </row>
    <row r="1815" spans="2:17" x14ac:dyDescent="0.3">
      <c r="B1815" s="31" t="s">
        <v>329</v>
      </c>
      <c r="C1815" s="34" t="s">
        <v>10</v>
      </c>
      <c r="D1815" s="35" t="str">
        <f t="shared" si="886"/>
        <v>nav</v>
      </c>
      <c r="E1815" s="35" t="str">
        <f t="shared" si="886"/>
        <v>nav</v>
      </c>
      <c r="F1815" s="35" t="str">
        <f t="shared" si="886"/>
        <v>nav</v>
      </c>
      <c r="G1815" s="35" t="str">
        <f t="shared" si="886"/>
        <v>nav</v>
      </c>
      <c r="H1815" s="35" t="str">
        <f t="shared" si="886"/>
        <v>nav</v>
      </c>
      <c r="I1815" s="499" t="str">
        <f t="shared" si="886"/>
        <v>nav</v>
      </c>
      <c r="J1815" s="35" t="s">
        <v>10</v>
      </c>
      <c r="K1815" s="35" t="s">
        <v>10</v>
      </c>
      <c r="L1815" s="35" t="s">
        <v>10</v>
      </c>
      <c r="M1815" s="35" t="s">
        <v>10</v>
      </c>
      <c r="N1815" s="35" t="s">
        <v>10</v>
      </c>
      <c r="O1815" s="35" t="s">
        <v>10</v>
      </c>
      <c r="P1815" s="499" t="s">
        <v>10</v>
      </c>
    </row>
    <row r="1816" spans="2:17" x14ac:dyDescent="0.3">
      <c r="B1816" s="31" t="s">
        <v>330</v>
      </c>
      <c r="C1816" s="34" t="s">
        <v>12</v>
      </c>
      <c r="D1816" s="35" t="str">
        <f t="shared" si="886"/>
        <v>nav</v>
      </c>
      <c r="E1816" s="35" t="str">
        <f t="shared" si="886"/>
        <v>nav</v>
      </c>
      <c r="F1816" s="35" t="str">
        <f t="shared" si="886"/>
        <v>nav</v>
      </c>
      <c r="G1816" s="35" t="str">
        <f t="shared" si="886"/>
        <v>nav</v>
      </c>
      <c r="H1816" s="35" t="str">
        <f t="shared" si="886"/>
        <v>nav</v>
      </c>
      <c r="I1816" s="499" t="str">
        <f t="shared" si="886"/>
        <v>nav</v>
      </c>
      <c r="J1816" s="35" t="s">
        <v>10</v>
      </c>
      <c r="K1816" s="35" t="s">
        <v>12</v>
      </c>
      <c r="L1816" s="35" t="s">
        <v>12</v>
      </c>
      <c r="M1816" s="35" t="s">
        <v>12</v>
      </c>
      <c r="N1816" s="35" t="s">
        <v>12</v>
      </c>
      <c r="O1816" s="35" t="s">
        <v>12</v>
      </c>
      <c r="P1816" s="499" t="s">
        <v>12</v>
      </c>
    </row>
    <row r="1817" spans="2:17" x14ac:dyDescent="0.3">
      <c r="B1817" s="31" t="s">
        <v>331</v>
      </c>
      <c r="C1817" s="34" t="s">
        <v>10</v>
      </c>
      <c r="D1817" s="35" t="str">
        <f t="shared" si="886"/>
        <v>nav</v>
      </c>
      <c r="E1817" s="35" t="str">
        <f t="shared" si="886"/>
        <v>nav</v>
      </c>
      <c r="F1817" s="35" t="str">
        <f t="shared" si="886"/>
        <v>nav</v>
      </c>
      <c r="G1817" s="35" t="str">
        <f t="shared" si="886"/>
        <v>nav</v>
      </c>
      <c r="H1817" s="35" t="str">
        <f t="shared" si="886"/>
        <v>nav</v>
      </c>
      <c r="I1817" s="499" t="str">
        <f t="shared" si="886"/>
        <v>nav</v>
      </c>
      <c r="J1817" s="35" t="s">
        <v>10</v>
      </c>
      <c r="K1817" s="35" t="s">
        <v>10</v>
      </c>
      <c r="L1817" s="35" t="s">
        <v>10</v>
      </c>
      <c r="M1817" s="35" t="s">
        <v>10</v>
      </c>
      <c r="N1817" s="35" t="s">
        <v>10</v>
      </c>
      <c r="O1817" s="35" t="s">
        <v>10</v>
      </c>
      <c r="P1817" s="499" t="s">
        <v>10</v>
      </c>
    </row>
    <row r="1818" spans="2:17" x14ac:dyDescent="0.3">
      <c r="B1818" s="31" t="s">
        <v>332</v>
      </c>
      <c r="C1818" s="34" t="s">
        <v>10</v>
      </c>
      <c r="D1818" s="35" t="str">
        <f t="shared" si="886"/>
        <v>nav</v>
      </c>
      <c r="E1818" s="35" t="str">
        <f t="shared" si="886"/>
        <v>nav</v>
      </c>
      <c r="F1818" s="35" t="str">
        <f t="shared" si="886"/>
        <v>nav</v>
      </c>
      <c r="G1818" s="35" t="str">
        <f t="shared" si="886"/>
        <v>nav</v>
      </c>
      <c r="H1818" s="35" t="str">
        <f t="shared" si="886"/>
        <v>nav</v>
      </c>
      <c r="I1818" s="499" t="str">
        <f t="shared" si="886"/>
        <v>nav</v>
      </c>
      <c r="J1818" s="35" t="s">
        <v>10</v>
      </c>
      <c r="K1818" s="35" t="s">
        <v>10</v>
      </c>
      <c r="L1818" s="35" t="s">
        <v>10</v>
      </c>
      <c r="M1818" s="35" t="s">
        <v>10</v>
      </c>
      <c r="N1818" s="35" t="s">
        <v>10</v>
      </c>
      <c r="O1818" s="35" t="s">
        <v>10</v>
      </c>
      <c r="P1818" s="499" t="s">
        <v>10</v>
      </c>
    </row>
    <row r="1819" spans="2:17" x14ac:dyDescent="0.3">
      <c r="B1819" s="31" t="s">
        <v>477</v>
      </c>
      <c r="C1819" s="34" t="s">
        <v>10</v>
      </c>
      <c r="D1819" s="35" t="str">
        <f t="shared" si="886"/>
        <v>nav</v>
      </c>
      <c r="E1819" s="35">
        <f t="shared" si="886"/>
        <v>0.3020087898939039</v>
      </c>
      <c r="F1819" s="35">
        <f t="shared" si="886"/>
        <v>2.9904760812337741</v>
      </c>
      <c r="G1819" s="35">
        <f t="shared" si="886"/>
        <v>-0.53107230005757566</v>
      </c>
      <c r="H1819" s="35">
        <f t="shared" si="886"/>
        <v>2.5182456027248468</v>
      </c>
      <c r="I1819" s="499">
        <f t="shared" si="886"/>
        <v>-24.344992717144095</v>
      </c>
      <c r="J1819" s="35" t="s">
        <v>12</v>
      </c>
      <c r="K1819" s="35" t="s">
        <v>12</v>
      </c>
      <c r="L1819" s="35" t="s">
        <v>12</v>
      </c>
      <c r="M1819" s="35" t="s">
        <v>12</v>
      </c>
      <c r="N1819" s="35" t="s">
        <v>12</v>
      </c>
      <c r="O1819" s="35" t="s">
        <v>12</v>
      </c>
      <c r="P1819" s="499" t="s">
        <v>12</v>
      </c>
    </row>
    <row r="1820" spans="2:17" s="301" customFormat="1" x14ac:dyDescent="0.3">
      <c r="B1820" s="31" t="s">
        <v>727</v>
      </c>
      <c r="C1820" s="34" t="s">
        <v>10</v>
      </c>
      <c r="D1820" s="35" t="str">
        <f t="shared" ref="D1820:E1820" si="887">IF(ISNUMBER((D1772/C1772-1)*100-K38),(D1772/C1772-1)*100-K38,"nav")</f>
        <v>nav</v>
      </c>
      <c r="E1820" s="35" t="str">
        <f t="shared" si="887"/>
        <v>nav</v>
      </c>
      <c r="F1820" s="35" t="str">
        <f t="shared" ref="F1820:F1828" si="888">IF(ISNUMBER((F1772/E1772-1)*100-M38),(F1772/E1772-1)*100-M38,"nav")</f>
        <v>nav</v>
      </c>
      <c r="G1820" s="35" t="str">
        <f t="shared" ref="G1820:G1828" si="889">IF(ISNUMBER((G1772/F1772-1)*100-N38),(G1772/F1772-1)*100-N38,"nav")</f>
        <v>nav</v>
      </c>
      <c r="H1820" s="35" t="str">
        <f t="shared" ref="H1820:H1828" si="890">IF(ISNUMBER((H1772/G1772-1)*100-O38),(H1772/G1772-1)*100-O38,"nav")</f>
        <v>nav</v>
      </c>
      <c r="I1820" s="499" t="str">
        <f t="shared" ref="I1820:I1828" si="891">IF(ISNUMBER((I1772/H1772-1)*100-P38),(I1772/H1772-1)*100-P38,"nav")</f>
        <v>nav</v>
      </c>
      <c r="J1820" s="35" t="s">
        <v>10</v>
      </c>
      <c r="K1820" s="35" t="s">
        <v>10</v>
      </c>
      <c r="L1820" s="35" t="s">
        <v>10</v>
      </c>
      <c r="M1820" s="35" t="s">
        <v>10</v>
      </c>
      <c r="N1820" s="35" t="s">
        <v>10</v>
      </c>
      <c r="O1820" s="35" t="s">
        <v>10</v>
      </c>
      <c r="P1820" s="499" t="s">
        <v>10</v>
      </c>
    </row>
    <row r="1821" spans="2:17" x14ac:dyDescent="0.3">
      <c r="B1821" s="31" t="s">
        <v>333</v>
      </c>
      <c r="C1821" s="34" t="s">
        <v>12</v>
      </c>
      <c r="D1821" s="35" t="str">
        <f t="shared" ref="D1821:E1821" si="892">IF(ISNUMBER((D1773/C1773-1)*100-K39),(D1773/C1773-1)*100-K39,"nav")</f>
        <v>nav</v>
      </c>
      <c r="E1821" s="35" t="str">
        <f t="shared" si="892"/>
        <v>nav</v>
      </c>
      <c r="F1821" s="35" t="str">
        <f t="shared" si="888"/>
        <v>nav</v>
      </c>
      <c r="G1821" s="35" t="str">
        <f t="shared" si="889"/>
        <v>nav</v>
      </c>
      <c r="H1821" s="35" t="str">
        <f t="shared" si="890"/>
        <v>nav</v>
      </c>
      <c r="I1821" s="499" t="str">
        <f t="shared" si="891"/>
        <v>nav</v>
      </c>
      <c r="J1821" s="35" t="s">
        <v>12</v>
      </c>
      <c r="K1821" s="35" t="s">
        <v>12</v>
      </c>
      <c r="L1821" s="35" t="s">
        <v>12</v>
      </c>
      <c r="M1821" s="35" t="s">
        <v>12</v>
      </c>
      <c r="N1821" s="35" t="s">
        <v>12</v>
      </c>
      <c r="O1821" s="35" t="s">
        <v>12</v>
      </c>
      <c r="P1821" s="499" t="s">
        <v>12</v>
      </c>
    </row>
    <row r="1822" spans="2:17" x14ac:dyDescent="0.3">
      <c r="B1822" s="31" t="s">
        <v>334</v>
      </c>
      <c r="C1822" s="34">
        <v>-5.5967105283282415</v>
      </c>
      <c r="D1822" s="35">
        <f t="shared" ref="D1822:E1822" si="893">IF(ISNUMBER((D1774/C1774-1)*100-K40),(D1774/C1774-1)*100-K40,"nav")</f>
        <v>21.641352457639943</v>
      </c>
      <c r="E1822" s="35">
        <f t="shared" si="893"/>
        <v>41.443039182825167</v>
      </c>
      <c r="F1822" s="35">
        <f t="shared" si="888"/>
        <v>-17.562597841144864</v>
      </c>
      <c r="G1822" s="35">
        <f t="shared" si="889"/>
        <v>73.703805987104445</v>
      </c>
      <c r="H1822" s="35">
        <f t="shared" si="890"/>
        <v>1.4361142259508606</v>
      </c>
      <c r="I1822" s="499">
        <f t="shared" si="891"/>
        <v>103.63082702901168</v>
      </c>
      <c r="J1822" s="35" t="s">
        <v>10</v>
      </c>
      <c r="K1822" s="35" t="s">
        <v>10</v>
      </c>
      <c r="L1822" s="35" t="s">
        <v>10</v>
      </c>
      <c r="M1822" s="35" t="s">
        <v>10</v>
      </c>
      <c r="N1822" s="35" t="s">
        <v>10</v>
      </c>
      <c r="O1822" s="35" t="s">
        <v>10</v>
      </c>
      <c r="P1822" s="499" t="s">
        <v>10</v>
      </c>
    </row>
    <row r="1823" spans="2:17" x14ac:dyDescent="0.3">
      <c r="B1823" s="31" t="s">
        <v>335</v>
      </c>
      <c r="C1823" s="34" t="s">
        <v>10</v>
      </c>
      <c r="D1823" s="35" t="str">
        <f t="shared" ref="D1823:E1823" si="894">IF(ISNUMBER((D1775/C1775-1)*100-K41),(D1775/C1775-1)*100-K41,"nav")</f>
        <v>nav</v>
      </c>
      <c r="E1823" s="35" t="str">
        <f t="shared" si="894"/>
        <v>nav</v>
      </c>
      <c r="F1823" s="35" t="str">
        <f t="shared" si="888"/>
        <v>nav</v>
      </c>
      <c r="G1823" s="35" t="str">
        <f t="shared" si="889"/>
        <v>nav</v>
      </c>
      <c r="H1823" s="35" t="str">
        <f t="shared" si="890"/>
        <v>nav</v>
      </c>
      <c r="I1823" s="499" t="str">
        <f t="shared" si="891"/>
        <v>nav</v>
      </c>
      <c r="J1823" s="35" t="s">
        <v>10</v>
      </c>
      <c r="K1823" s="35" t="s">
        <v>10</v>
      </c>
      <c r="L1823" s="35" t="s">
        <v>10</v>
      </c>
      <c r="M1823" s="35" t="s">
        <v>10</v>
      </c>
      <c r="N1823" s="35" t="s">
        <v>10</v>
      </c>
      <c r="O1823" s="35" t="s">
        <v>10</v>
      </c>
      <c r="P1823" s="499" t="s">
        <v>10</v>
      </c>
    </row>
    <row r="1824" spans="2:17" x14ac:dyDescent="0.3">
      <c r="B1824" s="31" t="s">
        <v>336</v>
      </c>
      <c r="C1824" s="34" t="s">
        <v>10</v>
      </c>
      <c r="D1824" s="35" t="str">
        <f t="shared" ref="D1824:E1824" si="895">IF(ISNUMBER((D1776/C1776-1)*100-K42),(D1776/C1776-1)*100-K42,"nav")</f>
        <v>nav</v>
      </c>
      <c r="E1824" s="35" t="str">
        <f t="shared" si="895"/>
        <v>nav</v>
      </c>
      <c r="F1824" s="35" t="str">
        <f t="shared" si="888"/>
        <v>nav</v>
      </c>
      <c r="G1824" s="35" t="str">
        <f t="shared" si="889"/>
        <v>nav</v>
      </c>
      <c r="H1824" s="35" t="str">
        <f t="shared" si="890"/>
        <v>nav</v>
      </c>
      <c r="I1824" s="499" t="str">
        <f t="shared" si="891"/>
        <v>nav</v>
      </c>
      <c r="J1824" s="35" t="s">
        <v>10</v>
      </c>
      <c r="K1824" s="35" t="s">
        <v>10</v>
      </c>
      <c r="L1824" s="35" t="s">
        <v>10</v>
      </c>
      <c r="M1824" s="35" t="s">
        <v>10</v>
      </c>
      <c r="N1824" s="35" t="s">
        <v>10</v>
      </c>
      <c r="O1824" s="35" t="s">
        <v>10</v>
      </c>
      <c r="P1824" s="499" t="s">
        <v>10</v>
      </c>
    </row>
    <row r="1825" spans="2:16" x14ac:dyDescent="0.3">
      <c r="B1825" s="31" t="s">
        <v>337</v>
      </c>
      <c r="C1825" s="34" t="s">
        <v>10</v>
      </c>
      <c r="D1825" s="35" t="str">
        <f t="shared" ref="D1825:E1825" si="896">IF(ISNUMBER((D1777/C1777-1)*100-K43),(D1777/C1777-1)*100-K43,"nav")</f>
        <v>nav</v>
      </c>
      <c r="E1825" s="35" t="str">
        <f t="shared" si="896"/>
        <v>nav</v>
      </c>
      <c r="F1825" s="35" t="str">
        <f t="shared" si="888"/>
        <v>nav</v>
      </c>
      <c r="G1825" s="35" t="str">
        <f t="shared" si="889"/>
        <v>nav</v>
      </c>
      <c r="H1825" s="35" t="str">
        <f t="shared" si="890"/>
        <v>nav</v>
      </c>
      <c r="I1825" s="499" t="str">
        <f t="shared" si="891"/>
        <v>nav</v>
      </c>
      <c r="J1825" s="35" t="s">
        <v>10</v>
      </c>
      <c r="K1825" s="35" t="s">
        <v>10</v>
      </c>
      <c r="L1825" s="35" t="s">
        <v>10</v>
      </c>
      <c r="M1825" s="35" t="s">
        <v>10</v>
      </c>
      <c r="N1825" s="35" t="s">
        <v>10</v>
      </c>
      <c r="O1825" s="35" t="s">
        <v>10</v>
      </c>
      <c r="P1825" s="499" t="s">
        <v>10</v>
      </c>
    </row>
    <row r="1826" spans="2:16" x14ac:dyDescent="0.3">
      <c r="B1826" s="31" t="s">
        <v>338</v>
      </c>
      <c r="C1826" s="34">
        <v>11.567328038529901</v>
      </c>
      <c r="D1826" s="35">
        <f t="shared" ref="D1826:E1826" si="897">IF(ISNUMBER((D1778/C1778-1)*100-K44),(D1778/C1778-1)*100-K44,"nav")</f>
        <v>-39.744884352633115</v>
      </c>
      <c r="E1826" s="35">
        <f t="shared" si="897"/>
        <v>1.1999677898432592</v>
      </c>
      <c r="F1826" s="35">
        <f t="shared" si="888"/>
        <v>11.452835052732961</v>
      </c>
      <c r="G1826" s="35">
        <f t="shared" si="889"/>
        <v>1.5798425926481841</v>
      </c>
      <c r="H1826" s="35">
        <f t="shared" si="890"/>
        <v>0.47607721256714619</v>
      </c>
      <c r="I1826" s="499">
        <f t="shared" si="891"/>
        <v>-23.382654007189725</v>
      </c>
      <c r="J1826" s="35" t="s">
        <v>10</v>
      </c>
      <c r="K1826" s="35" t="s">
        <v>10</v>
      </c>
      <c r="L1826" s="35" t="s">
        <v>10</v>
      </c>
      <c r="M1826" s="35" t="s">
        <v>10</v>
      </c>
      <c r="N1826" s="35" t="s">
        <v>10</v>
      </c>
      <c r="O1826" s="35" t="s">
        <v>10</v>
      </c>
      <c r="P1826" s="499" t="s">
        <v>10</v>
      </c>
    </row>
    <row r="1827" spans="2:16" x14ac:dyDescent="0.3">
      <c r="B1827" s="31" t="s">
        <v>339</v>
      </c>
      <c r="C1827" s="34" t="s">
        <v>10</v>
      </c>
      <c r="D1827" s="35" t="str">
        <f t="shared" ref="D1827:E1827" si="898">IF(ISNUMBER((D1779/C1779-1)*100-K45),(D1779/C1779-1)*100-K45,"nav")</f>
        <v>nav</v>
      </c>
      <c r="E1827" s="35" t="str">
        <f t="shared" si="898"/>
        <v>nav</v>
      </c>
      <c r="F1827" s="35" t="str">
        <f t="shared" si="888"/>
        <v>nav</v>
      </c>
      <c r="G1827" s="35" t="str">
        <f t="shared" si="889"/>
        <v>nav</v>
      </c>
      <c r="H1827" s="35" t="str">
        <f t="shared" si="890"/>
        <v>nav</v>
      </c>
      <c r="I1827" s="499" t="str">
        <f t="shared" si="891"/>
        <v>nav</v>
      </c>
      <c r="J1827" s="35" t="s">
        <v>10</v>
      </c>
      <c r="K1827" s="35" t="s">
        <v>10</v>
      </c>
      <c r="L1827" s="35" t="s">
        <v>10</v>
      </c>
      <c r="M1827" s="35" t="s">
        <v>10</v>
      </c>
      <c r="N1827" s="35" t="s">
        <v>10</v>
      </c>
      <c r="O1827" s="35" t="s">
        <v>10</v>
      </c>
      <c r="P1827" s="499" t="s">
        <v>10</v>
      </c>
    </row>
    <row r="1828" spans="2:16" x14ac:dyDescent="0.3">
      <c r="B1828" s="33" t="s">
        <v>340</v>
      </c>
      <c r="C1828" s="36" t="s">
        <v>12</v>
      </c>
      <c r="D1828" s="37" t="str">
        <f t="shared" ref="D1828:E1828" si="899">IF(ISNUMBER((D1780/C1780-1)*100-K46),(D1780/C1780-1)*100-K46,"nav")</f>
        <v>nav</v>
      </c>
      <c r="E1828" s="37" t="str">
        <f t="shared" si="899"/>
        <v>nav</v>
      </c>
      <c r="F1828" s="37" t="str">
        <f t="shared" si="888"/>
        <v>nav</v>
      </c>
      <c r="G1828" s="37" t="str">
        <f t="shared" si="889"/>
        <v>nav</v>
      </c>
      <c r="H1828" s="37" t="str">
        <f t="shared" si="890"/>
        <v>nav</v>
      </c>
      <c r="I1828" s="500" t="str">
        <f t="shared" si="891"/>
        <v>nav</v>
      </c>
      <c r="J1828" s="37" t="s">
        <v>12</v>
      </c>
      <c r="K1828" s="37" t="s">
        <v>12</v>
      </c>
      <c r="L1828" s="37" t="s">
        <v>12</v>
      </c>
      <c r="M1828" s="37" t="s">
        <v>12</v>
      </c>
      <c r="N1828" s="37" t="s">
        <v>12</v>
      </c>
      <c r="O1828" s="37" t="s">
        <v>12</v>
      </c>
      <c r="P1828" s="500" t="s">
        <v>12</v>
      </c>
    </row>
    <row r="1829" spans="2:16" x14ac:dyDescent="0.3">
      <c r="B1829" s="3"/>
      <c r="C1829" s="11"/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</row>
    <row r="1830" spans="2:16" x14ac:dyDescent="0.3">
      <c r="B1830" s="722" t="s">
        <v>436</v>
      </c>
      <c r="C1830" s="722"/>
      <c r="D1830" s="722"/>
      <c r="E1830" s="722"/>
      <c r="F1830" s="722"/>
      <c r="G1830" s="722"/>
      <c r="H1830" s="722"/>
      <c r="I1830" s="722"/>
      <c r="J1830" s="722"/>
      <c r="K1830" s="722"/>
      <c r="L1830" s="722"/>
      <c r="M1830" s="722"/>
      <c r="N1830" s="722"/>
      <c r="O1830" s="722"/>
      <c r="P1830" s="722"/>
    </row>
    <row r="1831" spans="2:16" x14ac:dyDescent="0.3">
      <c r="B1831" s="709" t="s">
        <v>437</v>
      </c>
      <c r="C1831" s="709"/>
      <c r="D1831" s="709"/>
      <c r="E1831" s="709"/>
      <c r="F1831" s="709"/>
      <c r="G1831" s="709"/>
      <c r="H1831" s="709"/>
      <c r="I1831" s="709"/>
      <c r="J1831" s="709"/>
      <c r="K1831" s="709"/>
      <c r="L1831" s="709"/>
      <c r="M1831" s="709"/>
      <c r="N1831" s="709"/>
      <c r="O1831" s="709"/>
      <c r="P1831" s="709"/>
    </row>
    <row r="1832" spans="2:16" x14ac:dyDescent="0.3">
      <c r="B1832" s="4" t="s">
        <v>418</v>
      </c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</row>
    <row r="1833" spans="2:16" x14ac:dyDescent="0.3">
      <c r="B1833" s="4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</row>
    <row r="1834" spans="2:16" x14ac:dyDescent="0.3">
      <c r="B1834" s="16"/>
      <c r="C1834" s="694" t="s">
        <v>438</v>
      </c>
      <c r="D1834" s="695"/>
      <c r="E1834" s="695"/>
      <c r="F1834" s="695"/>
      <c r="G1834" s="695"/>
      <c r="H1834" s="695"/>
      <c r="I1834" s="695"/>
      <c r="J1834" s="695"/>
      <c r="K1834" s="695"/>
      <c r="L1834" s="695"/>
      <c r="M1834" s="695"/>
      <c r="N1834" s="695"/>
      <c r="O1834" s="695"/>
      <c r="P1834" s="695"/>
    </row>
    <row r="1835" spans="2:16" x14ac:dyDescent="0.3">
      <c r="B1835" s="7"/>
      <c r="C1835" s="715" t="s">
        <v>420</v>
      </c>
      <c r="D1835" s="716"/>
      <c r="E1835" s="716"/>
      <c r="F1835" s="716"/>
      <c r="G1835" s="716"/>
      <c r="H1835" s="716"/>
      <c r="I1835" s="716"/>
      <c r="J1835" s="715" t="s">
        <v>421</v>
      </c>
      <c r="K1835" s="716"/>
      <c r="L1835" s="716"/>
      <c r="M1835" s="716"/>
      <c r="N1835" s="716"/>
      <c r="O1835" s="716"/>
      <c r="P1835" s="716"/>
    </row>
    <row r="1836" spans="2:16" x14ac:dyDescent="0.3">
      <c r="B1836" s="3"/>
      <c r="C1836" s="432">
        <v>2014</v>
      </c>
      <c r="D1836" s="433">
        <v>2015</v>
      </c>
      <c r="E1836" s="433">
        <v>2016</v>
      </c>
      <c r="F1836" s="433">
        <v>2017</v>
      </c>
      <c r="G1836" s="433">
        <v>2018</v>
      </c>
      <c r="H1836" s="433">
        <v>2019</v>
      </c>
      <c r="I1836" s="433">
        <v>2020</v>
      </c>
      <c r="J1836" s="384">
        <v>2014</v>
      </c>
      <c r="K1836" s="385">
        <v>2015</v>
      </c>
      <c r="L1836" s="385">
        <v>2016</v>
      </c>
      <c r="M1836" s="385">
        <v>2017</v>
      </c>
      <c r="N1836" s="385">
        <v>2018</v>
      </c>
      <c r="O1836" s="385">
        <v>2019</v>
      </c>
      <c r="P1836" s="385">
        <v>2020</v>
      </c>
    </row>
    <row r="1837" spans="2:16" x14ac:dyDescent="0.3">
      <c r="B1837" s="32" t="s">
        <v>327</v>
      </c>
      <c r="C1837" s="42" t="s">
        <v>10</v>
      </c>
      <c r="D1837" s="43" t="s">
        <v>10</v>
      </c>
      <c r="E1837" s="43" t="s">
        <v>10</v>
      </c>
      <c r="F1837" s="43" t="s">
        <v>10</v>
      </c>
      <c r="G1837" s="43" t="s">
        <v>10</v>
      </c>
      <c r="H1837" s="43" t="s">
        <v>10</v>
      </c>
      <c r="I1837" s="43" t="s">
        <v>10</v>
      </c>
      <c r="J1837" s="42">
        <f>[1]ARG!C193/1000</f>
        <v>959.28756700000008</v>
      </c>
      <c r="K1837" s="43">
        <f>[1]ARG!D193/1000</f>
        <v>1079.28864</v>
      </c>
      <c r="L1837" s="43">
        <f>[1]ARG!E193/1000</f>
        <v>1243.198036</v>
      </c>
      <c r="M1837" s="43">
        <f>[1]ARG!F193/1000</f>
        <v>1364.553028</v>
      </c>
      <c r="N1837" s="43">
        <f>[1]ARG!G193/1000</f>
        <v>1722.938343</v>
      </c>
      <c r="O1837" s="43">
        <f>[1]ARG!H193/1000</f>
        <v>1769.016259</v>
      </c>
      <c r="P1837" s="498">
        <f>[1]ARG!I193/1000</f>
        <v>1785.183</v>
      </c>
    </row>
    <row r="1838" spans="2:16" s="301" customFormat="1" x14ac:dyDescent="0.3">
      <c r="B1838" s="31" t="s">
        <v>640</v>
      </c>
      <c r="C1838" s="34" t="s">
        <v>10</v>
      </c>
      <c r="D1838" s="35" t="s">
        <v>10</v>
      </c>
      <c r="E1838" s="35" t="s">
        <v>10</v>
      </c>
      <c r="F1838" s="35" t="s">
        <v>10</v>
      </c>
      <c r="G1838" s="35" t="s">
        <v>10</v>
      </c>
      <c r="H1838" s="35" t="s">
        <v>10</v>
      </c>
      <c r="I1838" s="35" t="s">
        <v>10</v>
      </c>
      <c r="J1838" s="34" t="s">
        <v>10</v>
      </c>
      <c r="K1838" s="35" t="s">
        <v>10</v>
      </c>
      <c r="L1838" s="35" t="s">
        <v>10</v>
      </c>
      <c r="M1838" s="35" t="s">
        <v>10</v>
      </c>
      <c r="N1838" s="35" t="s">
        <v>10</v>
      </c>
      <c r="O1838" s="35" t="s">
        <v>10</v>
      </c>
      <c r="P1838" s="499" t="s">
        <v>10</v>
      </c>
    </row>
    <row r="1839" spans="2:16" x14ac:dyDescent="0.3">
      <c r="B1839" s="31" t="s">
        <v>328</v>
      </c>
      <c r="C1839" s="34" t="s">
        <v>10</v>
      </c>
      <c r="D1839" s="35" t="s">
        <v>10</v>
      </c>
      <c r="E1839" s="35">
        <f>[1]BO!E190/1000</f>
        <v>4.8779159999999999</v>
      </c>
      <c r="F1839" s="35">
        <f>[1]BO!F190/1000</f>
        <v>4.9230369999999999</v>
      </c>
      <c r="G1839" s="35">
        <f>[1]BO!G190/1000</f>
        <v>5.0766409999999995</v>
      </c>
      <c r="H1839" s="35">
        <f>[1]BO!H190/1000</f>
        <v>4.4904830000000002</v>
      </c>
      <c r="I1839" s="35">
        <f>[1]BO!I190/1000</f>
        <v>0.85994999999999999</v>
      </c>
      <c r="J1839" s="34">
        <f>[1]BO!C180/1000</f>
        <v>8.956391</v>
      </c>
      <c r="K1839" s="35">
        <f>[1]BO!D180/1000</f>
        <v>10.425067</v>
      </c>
      <c r="L1839" s="35">
        <f>[1]BO!E180/1000</f>
        <v>12.096582999999999</v>
      </c>
      <c r="M1839" s="35">
        <f>[1]BO!F180/1000</f>
        <v>14.446658999999999</v>
      </c>
      <c r="N1839" s="35">
        <f>[1]BO!G180/1000</f>
        <v>18.742228000000004</v>
      </c>
      <c r="O1839" s="35">
        <f>[1]BO!H180/1000</f>
        <v>24.483497000000003</v>
      </c>
      <c r="P1839" s="499">
        <f>[1]BO!I180/1000</f>
        <v>22.198143000000002</v>
      </c>
    </row>
    <row r="1840" spans="2:16" x14ac:dyDescent="0.3">
      <c r="B1840" s="31" t="s">
        <v>329</v>
      </c>
      <c r="C1840" s="34" t="s">
        <v>10</v>
      </c>
      <c r="D1840" s="35" t="s">
        <v>10</v>
      </c>
      <c r="E1840" s="35" t="s">
        <v>10</v>
      </c>
      <c r="F1840" s="35" t="s">
        <v>10</v>
      </c>
      <c r="G1840" s="35" t="s">
        <v>10</v>
      </c>
      <c r="H1840" s="35" t="s">
        <v>10</v>
      </c>
      <c r="I1840" s="35" t="s">
        <v>10</v>
      </c>
      <c r="J1840" s="34">
        <f>[1]BR!C187/1000</f>
        <v>10860.730380999999</v>
      </c>
      <c r="K1840" s="35">
        <f>[1]BR!D187/1000</f>
        <v>11727.474909</v>
      </c>
      <c r="L1840" s="35">
        <f>[1]BR!E187/1000</f>
        <v>12725.946980000001</v>
      </c>
      <c r="M1840" s="35">
        <f>[1]BR!F187/1000</f>
        <v>14356.842004</v>
      </c>
      <c r="N1840" s="35">
        <f>[1]BR!G187/1000</f>
        <v>16443.448117</v>
      </c>
      <c r="O1840" s="35">
        <f>[1]BR!H187/1000</f>
        <v>22515.037640999999</v>
      </c>
      <c r="P1840" s="499">
        <f>[1]BR!I187/1000</f>
        <v>24073.402626999999</v>
      </c>
    </row>
    <row r="1841" spans="2:22" x14ac:dyDescent="0.3">
      <c r="B1841" s="31" t="s">
        <v>330</v>
      </c>
      <c r="C1841" s="34" t="s">
        <v>12</v>
      </c>
      <c r="D1841" s="35" t="s">
        <v>12</v>
      </c>
      <c r="E1841" s="35" t="s">
        <v>12</v>
      </c>
      <c r="F1841" s="35" t="s">
        <v>12</v>
      </c>
      <c r="G1841" s="35" t="s">
        <v>12</v>
      </c>
      <c r="H1841" s="35" t="s">
        <v>12</v>
      </c>
      <c r="I1841" s="35" t="s">
        <v>10</v>
      </c>
      <c r="J1841" s="34" t="s">
        <v>12</v>
      </c>
      <c r="K1841" s="35" t="s">
        <v>12</v>
      </c>
      <c r="L1841" s="35" t="s">
        <v>12</v>
      </c>
      <c r="M1841" s="35" t="s">
        <v>12</v>
      </c>
      <c r="N1841" s="35" t="s">
        <v>12</v>
      </c>
      <c r="O1841" s="35" t="s">
        <v>12</v>
      </c>
      <c r="P1841" s="499" t="s">
        <v>10</v>
      </c>
    </row>
    <row r="1842" spans="2:22" x14ac:dyDescent="0.3">
      <c r="B1842" s="31" t="s">
        <v>331</v>
      </c>
      <c r="C1842" s="34" t="s">
        <v>10</v>
      </c>
      <c r="D1842" s="35" t="s">
        <v>10</v>
      </c>
      <c r="E1842" s="35" t="s">
        <v>10</v>
      </c>
      <c r="F1842" s="35" t="s">
        <v>10</v>
      </c>
      <c r="G1842" s="35" t="s">
        <v>10</v>
      </c>
      <c r="H1842" s="35" t="s">
        <v>10</v>
      </c>
      <c r="I1842" s="35" t="s">
        <v>10</v>
      </c>
      <c r="J1842" s="34" t="s">
        <v>10</v>
      </c>
      <c r="K1842" s="35" t="s">
        <v>10</v>
      </c>
      <c r="L1842" s="35" t="s">
        <v>10</v>
      </c>
      <c r="M1842" s="35" t="s">
        <v>10</v>
      </c>
      <c r="N1842" s="35" t="s">
        <v>10</v>
      </c>
      <c r="O1842" s="35" t="s">
        <v>10</v>
      </c>
      <c r="P1842" s="499" t="s">
        <v>10</v>
      </c>
    </row>
    <row r="1843" spans="2:22" x14ac:dyDescent="0.3">
      <c r="B1843" s="31" t="s">
        <v>332</v>
      </c>
      <c r="C1843" s="34" t="s">
        <v>10</v>
      </c>
      <c r="D1843" s="35" t="s">
        <v>10</v>
      </c>
      <c r="E1843" s="35" t="s">
        <v>10</v>
      </c>
      <c r="F1843" s="35" t="s">
        <v>10</v>
      </c>
      <c r="G1843" s="35" t="s">
        <v>10</v>
      </c>
      <c r="H1843" s="35" t="s">
        <v>10</v>
      </c>
      <c r="I1843" s="35" t="s">
        <v>10</v>
      </c>
      <c r="J1843" s="34" t="s">
        <v>10</v>
      </c>
      <c r="K1843" s="35" t="s">
        <v>10</v>
      </c>
      <c r="L1843" s="35" t="s">
        <v>10</v>
      </c>
      <c r="M1843" s="35" t="s">
        <v>10</v>
      </c>
      <c r="N1843" s="35" t="s">
        <v>10</v>
      </c>
      <c r="O1843" s="35" t="s">
        <v>10</v>
      </c>
      <c r="P1843" s="499" t="s">
        <v>10</v>
      </c>
    </row>
    <row r="1844" spans="2:22" x14ac:dyDescent="0.3">
      <c r="B1844" s="31" t="s">
        <v>477</v>
      </c>
      <c r="C1844" s="34" t="s">
        <v>10</v>
      </c>
      <c r="D1844" s="35">
        <f>[1]CW!D211/1000</f>
        <v>3.9287770000000002</v>
      </c>
      <c r="E1844" s="35">
        <f>[1]CW!E211/1000</f>
        <v>4.4064669999999992</v>
      </c>
      <c r="F1844" s="35">
        <f>[1]CW!F211/1000</f>
        <v>5.3067849999999996</v>
      </c>
      <c r="G1844" s="35">
        <f>[1]CW!G211/1000</f>
        <v>4.4757179999999996</v>
      </c>
      <c r="H1844" s="35">
        <f>[1]CW!H211/1000</f>
        <v>5.6851820000000002</v>
      </c>
      <c r="I1844" s="35">
        <f>[1]CW!I211/1000</f>
        <v>3.742159</v>
      </c>
      <c r="J1844" s="34" t="s">
        <v>10</v>
      </c>
      <c r="K1844" s="35">
        <f>[1]CW!D201/1000</f>
        <v>9.5798459999999999</v>
      </c>
      <c r="L1844" s="35">
        <f>[1]CW!E201/1000</f>
        <v>11.308230999999999</v>
      </c>
      <c r="M1844" s="35">
        <f>[1]CW!F201/1000</f>
        <v>13.494413</v>
      </c>
      <c r="N1844" s="35">
        <f>[1]CW!G201/1000</f>
        <v>15.863715000000001</v>
      </c>
      <c r="O1844" s="35">
        <f>[1]CW!H201/1000</f>
        <v>16.711903</v>
      </c>
      <c r="P1844" s="35">
        <f>[1]CW!I201/1000</f>
        <v>17.747075000000002</v>
      </c>
      <c r="Q1844" s="629"/>
    </row>
    <row r="1845" spans="2:22" s="301" customFormat="1" x14ac:dyDescent="0.3">
      <c r="B1845" s="31" t="s">
        <v>727</v>
      </c>
      <c r="C1845" s="34" t="s">
        <v>10</v>
      </c>
      <c r="D1845" s="35" t="s">
        <v>10</v>
      </c>
      <c r="E1845" s="35" t="s">
        <v>10</v>
      </c>
      <c r="F1845" s="35" t="s">
        <v>10</v>
      </c>
      <c r="G1845" s="35" t="s">
        <v>10</v>
      </c>
      <c r="H1845" s="35" t="s">
        <v>10</v>
      </c>
      <c r="I1845" s="35" t="s">
        <v>10</v>
      </c>
      <c r="J1845" s="34" t="s">
        <v>10</v>
      </c>
      <c r="K1845" s="35">
        <f>[1]EC!D174/1000</f>
        <v>54.690092</v>
      </c>
      <c r="L1845" s="35">
        <f>[1]EC!E174/1000</f>
        <v>61.057205000000003</v>
      </c>
      <c r="M1845" s="35">
        <f>[1]EC!F174/1000</f>
        <v>69.144250999999997</v>
      </c>
      <c r="N1845" s="35">
        <f>[1]EC!G174/1000</f>
        <v>83.355332000000004</v>
      </c>
      <c r="O1845" s="35">
        <f>[1]EC!H174/1000</f>
        <v>79.437873000000195</v>
      </c>
      <c r="P1845" s="499">
        <f>[1]EC!I174/1000</f>
        <v>55.690088999999901</v>
      </c>
    </row>
    <row r="1846" spans="2:22" x14ac:dyDescent="0.3">
      <c r="B1846" s="31" t="s">
        <v>333</v>
      </c>
      <c r="C1846" s="34" t="s">
        <v>12</v>
      </c>
      <c r="D1846" s="35" t="s">
        <v>12</v>
      </c>
      <c r="E1846" s="35" t="s">
        <v>12</v>
      </c>
      <c r="F1846" s="35" t="s">
        <v>12</v>
      </c>
      <c r="G1846" s="35" t="s">
        <v>12</v>
      </c>
      <c r="H1846" s="35" t="s">
        <v>12</v>
      </c>
      <c r="I1846" s="35" t="s">
        <v>10</v>
      </c>
      <c r="J1846" s="34" t="s">
        <v>12</v>
      </c>
      <c r="K1846" s="35" t="s">
        <v>12</v>
      </c>
      <c r="L1846" s="35" t="s">
        <v>12</v>
      </c>
      <c r="M1846" s="35" t="s">
        <v>12</v>
      </c>
      <c r="N1846" s="35" t="s">
        <v>12</v>
      </c>
      <c r="O1846" s="35" t="s">
        <v>12</v>
      </c>
      <c r="P1846" s="499" t="s">
        <v>10</v>
      </c>
    </row>
    <row r="1847" spans="2:22" x14ac:dyDescent="0.3">
      <c r="B1847" s="31" t="s">
        <v>334</v>
      </c>
      <c r="C1847" s="34" t="s">
        <v>10</v>
      </c>
      <c r="D1847" s="35" t="s">
        <v>10</v>
      </c>
      <c r="E1847" s="35" t="s">
        <v>10</v>
      </c>
      <c r="F1847" s="35" t="s">
        <v>10</v>
      </c>
      <c r="G1847" s="35" t="s">
        <v>10</v>
      </c>
      <c r="H1847" s="35" t="s">
        <v>10</v>
      </c>
      <c r="I1847" s="35" t="s">
        <v>10</v>
      </c>
      <c r="J1847" s="34" t="s">
        <v>10</v>
      </c>
      <c r="K1847" s="35" t="s">
        <v>10</v>
      </c>
      <c r="L1847" s="35" t="s">
        <v>10</v>
      </c>
      <c r="M1847" s="35" t="s">
        <v>10</v>
      </c>
      <c r="N1847" s="35" t="s">
        <v>10</v>
      </c>
      <c r="O1847" s="35" t="s">
        <v>10</v>
      </c>
      <c r="P1847" s="499" t="s">
        <v>10</v>
      </c>
    </row>
    <row r="1848" spans="2:22" x14ac:dyDescent="0.3">
      <c r="B1848" s="31" t="s">
        <v>335</v>
      </c>
      <c r="C1848" s="34" t="s">
        <v>10</v>
      </c>
      <c r="D1848" s="35" t="s">
        <v>10</v>
      </c>
      <c r="E1848" s="35" t="s">
        <v>10</v>
      </c>
      <c r="F1848" s="35" t="s">
        <v>10</v>
      </c>
      <c r="G1848" s="35" t="s">
        <v>10</v>
      </c>
      <c r="H1848" s="35" t="s">
        <v>10</v>
      </c>
      <c r="I1848" s="35" t="s">
        <v>10</v>
      </c>
      <c r="J1848" s="34" t="s">
        <v>10</v>
      </c>
      <c r="K1848" s="35" t="s">
        <v>10</v>
      </c>
      <c r="L1848" s="35" t="s">
        <v>10</v>
      </c>
      <c r="M1848" s="35" t="s">
        <v>10</v>
      </c>
      <c r="N1848" s="35" t="s">
        <v>10</v>
      </c>
      <c r="O1848" s="35" t="s">
        <v>10</v>
      </c>
      <c r="P1848" s="499" t="s">
        <v>10</v>
      </c>
    </row>
    <row r="1849" spans="2:22" x14ac:dyDescent="0.3">
      <c r="B1849" s="31" t="s">
        <v>336</v>
      </c>
      <c r="C1849" s="34" t="s">
        <v>10</v>
      </c>
      <c r="D1849" s="35" t="s">
        <v>10</v>
      </c>
      <c r="E1849" s="35" t="s">
        <v>10</v>
      </c>
      <c r="F1849" s="35" t="s">
        <v>10</v>
      </c>
      <c r="G1849" s="35" t="s">
        <v>10</v>
      </c>
      <c r="H1849" s="35" t="s">
        <v>10</v>
      </c>
      <c r="I1849" s="35" t="s">
        <v>10</v>
      </c>
      <c r="J1849" s="34">
        <f>[1]JM!C186/1000</f>
        <v>22.078306000000001</v>
      </c>
      <c r="K1849" s="35">
        <f>[1]JM!D186/1000</f>
        <v>26.081319000000001</v>
      </c>
      <c r="L1849" s="35">
        <f>[1]JM!E186/1000</f>
        <v>29.368100999999999</v>
      </c>
      <c r="M1849" s="35">
        <f>[1]JM!F186/1000</f>
        <v>32.694600000000001</v>
      </c>
      <c r="N1849" s="35">
        <f>[1]JM!G186/1000</f>
        <v>38.258198</v>
      </c>
      <c r="O1849" s="35">
        <f>[1]JM!H186/1000</f>
        <v>39.278694999999999</v>
      </c>
      <c r="P1849" s="499">
        <f>[1]JM!I186/1000</f>
        <v>36.293120000000002</v>
      </c>
      <c r="Q1849" s="388"/>
      <c r="R1849" s="388"/>
      <c r="S1849" s="388"/>
      <c r="T1849" s="388"/>
      <c r="U1849" s="388"/>
      <c r="V1849" s="388"/>
    </row>
    <row r="1850" spans="2:22" x14ac:dyDescent="0.3">
      <c r="B1850" s="31" t="s">
        <v>337</v>
      </c>
      <c r="C1850" s="34" t="s">
        <v>10</v>
      </c>
      <c r="D1850" s="35">
        <f>[1]RD!D211/1000</f>
        <v>6.3516729999999999</v>
      </c>
      <c r="E1850" s="35">
        <f>[1]RD!E211/1000</f>
        <v>9.530308999999999</v>
      </c>
      <c r="F1850" s="35">
        <f>[1]RD!F211/1000</f>
        <v>10.416762</v>
      </c>
      <c r="G1850" s="35">
        <f>[1]RD!G211/1000</f>
        <v>11.470003</v>
      </c>
      <c r="H1850" s="35">
        <f>[1]RD!H211/1000</f>
        <v>12.861495000000001</v>
      </c>
      <c r="I1850" s="35">
        <f>[1]RD!I211/1000</f>
        <v>7.8699810000000001</v>
      </c>
      <c r="J1850" s="34">
        <f>[1]RD!C201/1000</f>
        <v>104.65691500000001</v>
      </c>
      <c r="K1850" s="35">
        <f>[1]RD!D201/1000</f>
        <v>126.12701598</v>
      </c>
      <c r="L1850" s="35">
        <f>[1]RD!E201/1000</f>
        <v>142.08994730606668</v>
      </c>
      <c r="M1850" s="35">
        <f>[1]RD!F201/1000</f>
        <v>163.83245857292124</v>
      </c>
      <c r="N1850" s="35">
        <f>[1]RD!G201/1000</f>
        <v>171.25276512799999</v>
      </c>
      <c r="O1850" s="35">
        <f>[1]RD!H201/1000</f>
        <v>188.92754308888885</v>
      </c>
      <c r="P1850" s="499">
        <f>[1]RD!I201/1000</f>
        <v>165.52597</v>
      </c>
      <c r="Q1850" s="390"/>
      <c r="R1850" s="390"/>
      <c r="S1850" s="390"/>
      <c r="T1850" s="390"/>
      <c r="U1850" s="390"/>
      <c r="V1850" s="390"/>
    </row>
    <row r="1851" spans="2:22" x14ac:dyDescent="0.3">
      <c r="B1851" s="31" t="s">
        <v>338</v>
      </c>
      <c r="C1851" s="34" t="s">
        <v>10</v>
      </c>
      <c r="D1851" s="35">
        <f>[1]PY!D194/1000</f>
        <v>1.744734</v>
      </c>
      <c r="E1851" s="35">
        <f>[1]PY!E194/1000</f>
        <v>2.6667190000000001</v>
      </c>
      <c r="F1851" s="35">
        <f>[1]PY!F194/1000</f>
        <v>4.089213</v>
      </c>
      <c r="G1851" s="35">
        <f>[1]PY!G194/1000</f>
        <v>45.258035000000007</v>
      </c>
      <c r="H1851" s="35">
        <f>[1]PY!H194/1000</f>
        <v>48.043030999999999</v>
      </c>
      <c r="I1851" s="35">
        <f>[1]PY!I194/1000</f>
        <v>44.434696000000002</v>
      </c>
      <c r="J1851" s="34" t="s">
        <v>10</v>
      </c>
      <c r="K1851" s="35">
        <f>[1]PY!D184/1000</f>
        <v>29.972711999999998</v>
      </c>
      <c r="L1851" s="35">
        <f>[1]PY!E184/1000</f>
        <v>35.088928000000003</v>
      </c>
      <c r="M1851" s="35">
        <f>[1]PY!F184/1000</f>
        <v>42.047055999999998</v>
      </c>
      <c r="N1851" s="35">
        <f>[1]PY!G184/1000</f>
        <v>45.258035000000007</v>
      </c>
      <c r="O1851" s="35">
        <f>[1]PY!H184/1000</f>
        <v>48.043030999999999</v>
      </c>
      <c r="P1851" s="499">
        <f>[1]PY!I184/1000</f>
        <v>44.434696000000002</v>
      </c>
      <c r="Q1851" s="388"/>
      <c r="R1851" s="388"/>
      <c r="S1851" s="388"/>
      <c r="T1851" s="388"/>
      <c r="U1851" s="388"/>
      <c r="V1851" s="388"/>
    </row>
    <row r="1852" spans="2:22" x14ac:dyDescent="0.3">
      <c r="B1852" s="31" t="s">
        <v>339</v>
      </c>
      <c r="C1852" s="34" t="s">
        <v>10</v>
      </c>
      <c r="D1852" s="35" t="s">
        <v>10</v>
      </c>
      <c r="E1852" s="35" t="s">
        <v>10</v>
      </c>
      <c r="F1852" s="35" t="s">
        <v>10</v>
      </c>
      <c r="G1852" s="35" t="s">
        <v>10</v>
      </c>
      <c r="H1852" s="35" t="s">
        <v>10</v>
      </c>
      <c r="I1852" s="35" t="s">
        <v>10</v>
      </c>
      <c r="J1852" s="34" t="s">
        <v>10</v>
      </c>
      <c r="K1852" s="35" t="s">
        <v>10</v>
      </c>
      <c r="L1852" s="35" t="s">
        <v>10</v>
      </c>
      <c r="M1852" s="35" t="s">
        <v>10</v>
      </c>
      <c r="N1852" s="35" t="s">
        <v>10</v>
      </c>
      <c r="O1852" s="35" t="s">
        <v>10</v>
      </c>
      <c r="P1852" s="499" t="s">
        <v>10</v>
      </c>
      <c r="Q1852" s="390"/>
      <c r="R1852" s="390"/>
      <c r="S1852" s="390"/>
      <c r="T1852" s="390"/>
      <c r="U1852" s="390"/>
      <c r="V1852" s="390"/>
    </row>
    <row r="1853" spans="2:22" x14ac:dyDescent="0.3">
      <c r="B1853" s="33" t="s">
        <v>340</v>
      </c>
      <c r="C1853" s="36" t="s">
        <v>12</v>
      </c>
      <c r="D1853" s="37" t="s">
        <v>12</v>
      </c>
      <c r="E1853" s="37" t="s">
        <v>12</v>
      </c>
      <c r="F1853" s="37" t="s">
        <v>12</v>
      </c>
      <c r="G1853" s="37" t="s">
        <v>12</v>
      </c>
      <c r="H1853" s="37" t="s">
        <v>12</v>
      </c>
      <c r="I1853" s="37" t="s">
        <v>10</v>
      </c>
      <c r="J1853" s="36">
        <f>[1]TT!C192/1000</f>
        <v>45.417771000000002</v>
      </c>
      <c r="K1853" s="37">
        <f>[1]TT!D192/1000</f>
        <v>49.344080000000005</v>
      </c>
      <c r="L1853" s="37">
        <f>[1]TT!E192/1000</f>
        <v>54.468437000000002</v>
      </c>
      <c r="M1853" s="37">
        <f>[1]TT!F192/1000</f>
        <v>55.675728999999997</v>
      </c>
      <c r="N1853" s="37">
        <f>[1]TT!G192/1000</f>
        <v>58.460054999999997</v>
      </c>
      <c r="O1853" s="37">
        <f>[1]TT!H192/1000</f>
        <v>62.554593999999994</v>
      </c>
      <c r="P1853" s="500">
        <f>[1]TT!I192/1000</f>
        <v>57.669339999999998</v>
      </c>
    </row>
    <row r="1854" spans="2:22" x14ac:dyDescent="0.3">
      <c r="B1854" s="3"/>
      <c r="C1854" s="11"/>
      <c r="D1854" s="11"/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</row>
    <row r="1855" spans="2:22" x14ac:dyDescent="0.3">
      <c r="B1855" s="722" t="s">
        <v>439</v>
      </c>
      <c r="C1855" s="722"/>
      <c r="D1855" s="722"/>
      <c r="E1855" s="722"/>
      <c r="F1855" s="722"/>
      <c r="G1855" s="722"/>
      <c r="H1855" s="722"/>
      <c r="I1855" s="722"/>
      <c r="J1855" s="722"/>
      <c r="K1855" s="722"/>
      <c r="L1855" s="722"/>
      <c r="M1855" s="722"/>
      <c r="N1855" s="722"/>
      <c r="O1855" s="722"/>
      <c r="P1855" s="722"/>
    </row>
    <row r="1856" spans="2:22" x14ac:dyDescent="0.3">
      <c r="B1856" s="12"/>
      <c r="C1856" s="13"/>
      <c r="D1856" s="13"/>
      <c r="E1856" s="13"/>
      <c r="F1856" s="13"/>
      <c r="G1856" s="13"/>
      <c r="H1856" s="13"/>
      <c r="I1856" s="13"/>
      <c r="J1856" s="14"/>
      <c r="K1856" s="14"/>
      <c r="L1856" s="14"/>
      <c r="M1856" s="14"/>
      <c r="N1856" s="14"/>
      <c r="O1856" s="14"/>
      <c r="P1856" s="14"/>
    </row>
    <row r="1857" spans="2:17" x14ac:dyDescent="0.3">
      <c r="B1857" s="12"/>
      <c r="C1857" s="706" t="s">
        <v>440</v>
      </c>
      <c r="D1857" s="707"/>
      <c r="E1857" s="707"/>
      <c r="F1857" s="707"/>
      <c r="G1857" s="707"/>
      <c r="H1857" s="707"/>
      <c r="I1857" s="707"/>
      <c r="J1857" s="706" t="s">
        <v>441</v>
      </c>
      <c r="K1857" s="707"/>
      <c r="L1857" s="707"/>
      <c r="M1857" s="707"/>
      <c r="N1857" s="707"/>
      <c r="O1857" s="707"/>
      <c r="P1857" s="707"/>
    </row>
    <row r="1858" spans="2:17" x14ac:dyDescent="0.3">
      <c r="B1858" s="7"/>
      <c r="C1858" s="715" t="s">
        <v>425</v>
      </c>
      <c r="D1858" s="716"/>
      <c r="E1858" s="716"/>
      <c r="F1858" s="716"/>
      <c r="G1858" s="716"/>
      <c r="H1858" s="716"/>
      <c r="I1858" s="716"/>
      <c r="J1858" s="716"/>
      <c r="K1858" s="716"/>
      <c r="L1858" s="716"/>
      <c r="M1858" s="716"/>
      <c r="N1858" s="716"/>
      <c r="O1858" s="716"/>
      <c r="P1858" s="716"/>
    </row>
    <row r="1859" spans="2:17" x14ac:dyDescent="0.3">
      <c r="B1859" s="3"/>
      <c r="C1859" s="431">
        <v>2014</v>
      </c>
      <c r="D1859" s="416">
        <v>2015</v>
      </c>
      <c r="E1859" s="416">
        <v>2016</v>
      </c>
      <c r="F1859" s="416">
        <v>2017</v>
      </c>
      <c r="G1859" s="416">
        <v>2018</v>
      </c>
      <c r="H1859" s="416">
        <v>2019</v>
      </c>
      <c r="I1859" s="416">
        <v>2020</v>
      </c>
      <c r="J1859" s="431">
        <v>2014</v>
      </c>
      <c r="K1859" s="416">
        <v>2015</v>
      </c>
      <c r="L1859" s="416">
        <v>2016</v>
      </c>
      <c r="M1859" s="416">
        <v>2017</v>
      </c>
      <c r="N1859" s="416">
        <v>2018</v>
      </c>
      <c r="O1859" s="416">
        <v>2019</v>
      </c>
      <c r="P1859" s="416">
        <v>2020</v>
      </c>
    </row>
    <row r="1860" spans="2:17" x14ac:dyDescent="0.3">
      <c r="B1860" s="32" t="s">
        <v>327</v>
      </c>
      <c r="C1860" s="42">
        <f>[1]ARG!C213/1000</f>
        <v>1.948</v>
      </c>
      <c r="D1860" s="43">
        <f>[1]ARG!D213/1000</f>
        <v>3.415</v>
      </c>
      <c r="E1860" s="43">
        <f>[1]ARG!E213/1000</f>
        <v>7.694</v>
      </c>
      <c r="F1860" s="43">
        <f>[1]ARG!F213/1000</f>
        <v>9.7780000000000005</v>
      </c>
      <c r="G1860" s="43">
        <f>[1]ARG!G213/1000</f>
        <v>8.5824800000000003</v>
      </c>
      <c r="H1860" s="43">
        <f>[1]ARG!H213/1000</f>
        <v>5.8412290000000002</v>
      </c>
      <c r="I1860" s="498">
        <f>[1]ARG!I213/1000</f>
        <v>1.484</v>
      </c>
      <c r="J1860" s="43" t="s">
        <v>12</v>
      </c>
      <c r="K1860" s="43" t="s">
        <v>12</v>
      </c>
      <c r="L1860" s="43" t="s">
        <v>12</v>
      </c>
      <c r="M1860" s="43" t="s">
        <v>12</v>
      </c>
      <c r="N1860" s="43" t="s">
        <v>12</v>
      </c>
      <c r="O1860" s="43" t="s">
        <v>12</v>
      </c>
      <c r="P1860" s="498" t="s">
        <v>12</v>
      </c>
    </row>
    <row r="1861" spans="2:17" s="301" customFormat="1" x14ac:dyDescent="0.3">
      <c r="B1861" s="31" t="s">
        <v>640</v>
      </c>
      <c r="C1861" s="34" t="s">
        <v>10</v>
      </c>
      <c r="D1861" s="35" t="s">
        <v>10</v>
      </c>
      <c r="E1861" s="35" t="s">
        <v>10</v>
      </c>
      <c r="F1861" s="35" t="s">
        <v>10</v>
      </c>
      <c r="G1861" s="35" t="s">
        <v>10</v>
      </c>
      <c r="H1861" s="35" t="s">
        <v>10</v>
      </c>
      <c r="I1861" s="499" t="s">
        <v>10</v>
      </c>
      <c r="J1861" s="35" t="s">
        <v>10</v>
      </c>
      <c r="K1861" s="35" t="s">
        <v>10</v>
      </c>
      <c r="L1861" s="35" t="s">
        <v>10</v>
      </c>
      <c r="M1861" s="35" t="s">
        <v>10</v>
      </c>
      <c r="N1861" s="35" t="s">
        <v>10</v>
      </c>
      <c r="O1861" s="35" t="s">
        <v>10</v>
      </c>
      <c r="P1861" s="499" t="s">
        <v>10</v>
      </c>
    </row>
    <row r="1862" spans="2:17" x14ac:dyDescent="0.3">
      <c r="B1862" s="31" t="s">
        <v>328</v>
      </c>
      <c r="C1862" s="34" t="s">
        <v>10</v>
      </c>
      <c r="D1862" s="35" t="s">
        <v>10</v>
      </c>
      <c r="E1862" s="35">
        <f>[1]BO!E200/1000</f>
        <v>7.3147060000000002</v>
      </c>
      <c r="F1862" s="35">
        <f>[1]BO!F200/1000</f>
        <v>11.276752</v>
      </c>
      <c r="G1862" s="35">
        <f>[1]BO!G200/1000</f>
        <v>9.1829599999999996</v>
      </c>
      <c r="H1862" s="35">
        <f>[1]BO!H200/1000</f>
        <v>10.678725</v>
      </c>
      <c r="I1862" s="499">
        <f>[1]BO!I200/1000</f>
        <v>16.333462000000001</v>
      </c>
      <c r="J1862" s="35">
        <f>[1]BO!C181/1000</f>
        <v>3.8350929999999996</v>
      </c>
      <c r="K1862" s="35">
        <f>[1]BO!D181/1000</f>
        <v>44.879900999999997</v>
      </c>
      <c r="L1862" s="35">
        <f>[1]BO!E181/1000</f>
        <v>109.512558</v>
      </c>
      <c r="M1862" s="35">
        <f>[1]BO!F181/1000</f>
        <v>138.05001800000002</v>
      </c>
      <c r="N1862" s="35">
        <f>[1]BO!G181/1000</f>
        <v>140.429531</v>
      </c>
      <c r="O1862" s="35">
        <f>[1]BO!H181/1000</f>
        <v>117.391147</v>
      </c>
      <c r="P1862" s="499">
        <f>[1]BO!I181/1000</f>
        <v>89.369257000000005</v>
      </c>
    </row>
    <row r="1863" spans="2:17" x14ac:dyDescent="0.3">
      <c r="B1863" s="31" t="s">
        <v>329</v>
      </c>
      <c r="C1863" s="34">
        <f>[1]BR!C207/1000</f>
        <v>125.778401</v>
      </c>
      <c r="D1863" s="35">
        <f>[1]BR!D207/1000</f>
        <v>95.608913000000001</v>
      </c>
      <c r="E1863" s="35">
        <f>[1]BR!E207/1000</f>
        <v>89.454454999999996</v>
      </c>
      <c r="F1863" s="35">
        <f>[1]BR!F207/1000</f>
        <v>115.98131600000001</v>
      </c>
      <c r="G1863" s="35">
        <f>[1]BR!G207/1000</f>
        <v>95.862028000000009</v>
      </c>
      <c r="H1863" s="35">
        <f>[1]BR!H207/1000</f>
        <v>110.41270399999999</v>
      </c>
      <c r="I1863" s="499">
        <f>[1]BR!I207/1000</f>
        <v>77.795045000000002</v>
      </c>
      <c r="J1863" s="35" t="s">
        <v>10</v>
      </c>
      <c r="K1863" s="35" t="s">
        <v>10</v>
      </c>
      <c r="L1863" s="35" t="s">
        <v>10</v>
      </c>
      <c r="M1863" s="35" t="s">
        <v>10</v>
      </c>
      <c r="N1863" s="35" t="s">
        <v>10</v>
      </c>
      <c r="O1863" s="35" t="s">
        <v>10</v>
      </c>
      <c r="P1863" s="499" t="s">
        <v>10</v>
      </c>
    </row>
    <row r="1864" spans="2:17" x14ac:dyDescent="0.3">
      <c r="B1864" s="31" t="s">
        <v>330</v>
      </c>
      <c r="C1864" s="34" t="s">
        <v>12</v>
      </c>
      <c r="D1864" s="35" t="s">
        <v>12</v>
      </c>
      <c r="E1864" s="35" t="s">
        <v>12</v>
      </c>
      <c r="F1864" s="35" t="s">
        <v>12</v>
      </c>
      <c r="G1864" s="35" t="s">
        <v>12</v>
      </c>
      <c r="H1864" s="35" t="s">
        <v>12</v>
      </c>
      <c r="I1864" s="499" t="s">
        <v>10</v>
      </c>
      <c r="J1864" s="35" t="s">
        <v>12</v>
      </c>
      <c r="K1864" s="35" t="s">
        <v>12</v>
      </c>
      <c r="L1864" s="35" t="s">
        <v>12</v>
      </c>
      <c r="M1864" s="35" t="s">
        <v>12</v>
      </c>
      <c r="N1864" s="35" t="s">
        <v>12</v>
      </c>
      <c r="O1864" s="35" t="s">
        <v>12</v>
      </c>
      <c r="P1864" s="499" t="s">
        <v>12</v>
      </c>
    </row>
    <row r="1865" spans="2:17" x14ac:dyDescent="0.3">
      <c r="B1865" s="31" t="s">
        <v>331</v>
      </c>
      <c r="C1865" s="34" t="s">
        <v>10</v>
      </c>
      <c r="D1865" s="35" t="s">
        <v>10</v>
      </c>
      <c r="E1865" s="35" t="s">
        <v>10</v>
      </c>
      <c r="F1865" s="35" t="s">
        <v>10</v>
      </c>
      <c r="G1865" s="35" t="s">
        <v>10</v>
      </c>
      <c r="H1865" s="35" t="s">
        <v>10</v>
      </c>
      <c r="I1865" s="499" t="s">
        <v>10</v>
      </c>
      <c r="J1865" s="35" t="s">
        <v>10</v>
      </c>
      <c r="K1865" s="35" t="s">
        <v>10</v>
      </c>
      <c r="L1865" s="35" t="s">
        <v>10</v>
      </c>
      <c r="M1865" s="35" t="s">
        <v>10</v>
      </c>
      <c r="N1865" s="35" t="s">
        <v>10</v>
      </c>
      <c r="O1865" s="35" t="s">
        <v>10</v>
      </c>
      <c r="P1865" s="499" t="s">
        <v>10</v>
      </c>
    </row>
    <row r="1866" spans="2:17" x14ac:dyDescent="0.3">
      <c r="B1866" s="31" t="s">
        <v>332</v>
      </c>
      <c r="C1866" s="34" t="s">
        <v>10</v>
      </c>
      <c r="D1866" s="35" t="s">
        <v>10</v>
      </c>
      <c r="E1866" s="35" t="s">
        <v>10</v>
      </c>
      <c r="F1866" s="35" t="s">
        <v>10</v>
      </c>
      <c r="G1866" s="35" t="s">
        <v>10</v>
      </c>
      <c r="H1866" s="35" t="s">
        <v>10</v>
      </c>
      <c r="I1866" s="499" t="s">
        <v>10</v>
      </c>
      <c r="J1866" s="35" t="s">
        <v>10</v>
      </c>
      <c r="K1866" s="35" t="s">
        <v>10</v>
      </c>
      <c r="L1866" s="35" t="s">
        <v>10</v>
      </c>
      <c r="M1866" s="35" t="s">
        <v>10</v>
      </c>
      <c r="N1866" s="35" t="s">
        <v>10</v>
      </c>
      <c r="O1866" s="35" t="s">
        <v>10</v>
      </c>
      <c r="P1866" s="499" t="s">
        <v>10</v>
      </c>
    </row>
    <row r="1867" spans="2:17" x14ac:dyDescent="0.3">
      <c r="B1867" s="31" t="s">
        <v>477</v>
      </c>
      <c r="C1867" s="34" t="s">
        <v>10</v>
      </c>
      <c r="D1867" s="35">
        <f>[1]CW!D221/1000</f>
        <v>1.257201</v>
      </c>
      <c r="E1867" s="35">
        <f>[1]CW!E221/1000</f>
        <v>1.470272</v>
      </c>
      <c r="F1867" s="35">
        <f>[1]CW!F221/1000</f>
        <v>1.7206129999999999</v>
      </c>
      <c r="G1867" s="35">
        <f>[1]CW!G221/1000</f>
        <v>1.8441700000000001</v>
      </c>
      <c r="H1867" s="35">
        <f>[1]CW!H221/1000</f>
        <v>2.4183139999999996</v>
      </c>
      <c r="I1867" s="35">
        <f>[1]CW!I221/1000</f>
        <v>1.7348589999999999</v>
      </c>
      <c r="J1867" s="35" t="s">
        <v>10</v>
      </c>
      <c r="K1867" s="35">
        <f>[1]CW!D202/1000</f>
        <v>0.217334</v>
      </c>
      <c r="L1867" s="35">
        <f>[1]CW!E202/1000</f>
        <v>0.222085</v>
      </c>
      <c r="M1867" s="35">
        <f>[1]CW!F202/1000</f>
        <v>0.22101599999999999</v>
      </c>
      <c r="N1867" s="35">
        <f>[1]CW!G202/1000</f>
        <v>0.227691</v>
      </c>
      <c r="O1867" s="35">
        <f>[1]CW!H202/1000</f>
        <v>0.24780000000000002</v>
      </c>
      <c r="P1867" s="35">
        <f>[1]CW!I202/1000</f>
        <v>0.26493299999999997</v>
      </c>
      <c r="Q1867" s="629"/>
    </row>
    <row r="1868" spans="2:17" s="301" customFormat="1" x14ac:dyDescent="0.3">
      <c r="B1868" s="31" t="s">
        <v>727</v>
      </c>
      <c r="C1868" s="34" t="s">
        <v>10</v>
      </c>
      <c r="D1868" s="35" t="s">
        <v>10</v>
      </c>
      <c r="E1868" s="35" t="s">
        <v>10</v>
      </c>
      <c r="F1868" s="35" t="s">
        <v>10</v>
      </c>
      <c r="G1868" s="35" t="s">
        <v>10</v>
      </c>
      <c r="H1868" s="35" t="s">
        <v>10</v>
      </c>
      <c r="I1868" s="499" t="s">
        <v>10</v>
      </c>
      <c r="J1868" s="35" t="s">
        <v>10</v>
      </c>
      <c r="K1868" s="35" t="s">
        <v>10</v>
      </c>
      <c r="L1868" s="35" t="s">
        <v>10</v>
      </c>
      <c r="M1868" s="35" t="s">
        <v>10</v>
      </c>
      <c r="N1868" s="35" t="s">
        <v>10</v>
      </c>
      <c r="O1868" s="35" t="s">
        <v>10</v>
      </c>
      <c r="P1868" s="499" t="s">
        <v>10</v>
      </c>
    </row>
    <row r="1869" spans="2:17" x14ac:dyDescent="0.3">
      <c r="B1869" s="31" t="s">
        <v>333</v>
      </c>
      <c r="C1869" s="34" t="s">
        <v>12</v>
      </c>
      <c r="D1869" s="35" t="s">
        <v>12</v>
      </c>
      <c r="E1869" s="35" t="s">
        <v>12</v>
      </c>
      <c r="F1869" s="35" t="s">
        <v>12</v>
      </c>
      <c r="G1869" s="35" t="s">
        <v>12</v>
      </c>
      <c r="H1869" s="35" t="s">
        <v>12</v>
      </c>
      <c r="I1869" s="499" t="s">
        <v>10</v>
      </c>
      <c r="J1869" s="35" t="s">
        <v>12</v>
      </c>
      <c r="K1869" s="35" t="s">
        <v>12</v>
      </c>
      <c r="L1869" s="35" t="s">
        <v>12</v>
      </c>
      <c r="M1869" s="35" t="s">
        <v>12</v>
      </c>
      <c r="N1869" s="35" t="s">
        <v>12</v>
      </c>
      <c r="O1869" s="35" t="s">
        <v>12</v>
      </c>
      <c r="P1869" s="499" t="s">
        <v>12</v>
      </c>
    </row>
    <row r="1870" spans="2:17" x14ac:dyDescent="0.3">
      <c r="B1870" s="31" t="s">
        <v>334</v>
      </c>
      <c r="C1870" s="34" t="s">
        <v>10</v>
      </c>
      <c r="D1870" s="35" t="s">
        <v>10</v>
      </c>
      <c r="E1870" s="35" t="s">
        <v>10</v>
      </c>
      <c r="F1870" s="35" t="s">
        <v>10</v>
      </c>
      <c r="G1870" s="35" t="s">
        <v>10</v>
      </c>
      <c r="H1870" s="35" t="s">
        <v>10</v>
      </c>
      <c r="I1870" s="499" t="s">
        <v>10</v>
      </c>
      <c r="J1870" s="35" t="s">
        <v>10</v>
      </c>
      <c r="K1870" s="35" t="s">
        <v>10</v>
      </c>
      <c r="L1870" s="35" t="s">
        <v>10</v>
      </c>
      <c r="M1870" s="35" t="s">
        <v>10</v>
      </c>
      <c r="N1870" s="35" t="s">
        <v>10</v>
      </c>
      <c r="O1870" s="35" t="s">
        <v>10</v>
      </c>
      <c r="P1870" s="499" t="s">
        <v>10</v>
      </c>
    </row>
    <row r="1871" spans="2:17" x14ac:dyDescent="0.3">
      <c r="B1871" s="31" t="s">
        <v>335</v>
      </c>
      <c r="C1871" s="34" t="s">
        <v>10</v>
      </c>
      <c r="D1871" s="35" t="s">
        <v>10</v>
      </c>
      <c r="E1871" s="35" t="s">
        <v>10</v>
      </c>
      <c r="F1871" s="35" t="s">
        <v>10</v>
      </c>
      <c r="G1871" s="35" t="s">
        <v>10</v>
      </c>
      <c r="H1871" s="35" t="s">
        <v>10</v>
      </c>
      <c r="I1871" s="499" t="s">
        <v>10</v>
      </c>
      <c r="J1871" s="35" t="s">
        <v>10</v>
      </c>
      <c r="K1871" s="35" t="s">
        <v>10</v>
      </c>
      <c r="L1871" s="35" t="s">
        <v>10</v>
      </c>
      <c r="M1871" s="35" t="s">
        <v>10</v>
      </c>
      <c r="N1871" s="35" t="s">
        <v>10</v>
      </c>
      <c r="O1871" s="35" t="s">
        <v>10</v>
      </c>
      <c r="P1871" s="499" t="s">
        <v>10</v>
      </c>
    </row>
    <row r="1872" spans="2:17" x14ac:dyDescent="0.3">
      <c r="B1872" s="31" t="s">
        <v>336</v>
      </c>
      <c r="C1872" s="34" t="s">
        <v>10</v>
      </c>
      <c r="D1872" s="35" t="s">
        <v>10</v>
      </c>
      <c r="E1872" s="35" t="s">
        <v>10</v>
      </c>
      <c r="F1872" s="35" t="s">
        <v>10</v>
      </c>
      <c r="G1872" s="35" t="s">
        <v>10</v>
      </c>
      <c r="H1872" s="35" t="s">
        <v>10</v>
      </c>
      <c r="I1872" s="499" t="s">
        <v>10</v>
      </c>
      <c r="J1872" s="35" t="s">
        <v>10</v>
      </c>
      <c r="K1872" s="35" t="s">
        <v>10</v>
      </c>
      <c r="L1872" s="35" t="s">
        <v>10</v>
      </c>
      <c r="M1872" s="35" t="s">
        <v>10</v>
      </c>
      <c r="N1872" s="35" t="s">
        <v>10</v>
      </c>
      <c r="O1872" s="35" t="s">
        <v>10</v>
      </c>
      <c r="P1872" s="499" t="s">
        <v>10</v>
      </c>
    </row>
    <row r="1873" spans="2:16" x14ac:dyDescent="0.3">
      <c r="B1873" s="31" t="s">
        <v>337</v>
      </c>
      <c r="C1873" s="34">
        <f>[1]RD!C221/1000</f>
        <v>8.5590270000000004</v>
      </c>
      <c r="D1873" s="35">
        <f>[1]RD!D221/1000</f>
        <v>11.276327310000001</v>
      </c>
      <c r="E1873" s="35">
        <f>[1]RD!E221/1000</f>
        <v>16.346118495451389</v>
      </c>
      <c r="F1873" s="35">
        <f>[1]RD!F221/1000</f>
        <v>21.674501589762112</v>
      </c>
      <c r="G1873" s="35">
        <f>[1]RD!G221/1000</f>
        <v>33.1417452345</v>
      </c>
      <c r="H1873" s="35">
        <f>[1]RD!H221/1000</f>
        <v>41.517025111111117</v>
      </c>
      <c r="I1873" s="499">
        <f>[1]RD!I221/1000</f>
        <v>40.716380500000007</v>
      </c>
      <c r="J1873" s="35" t="s">
        <v>10</v>
      </c>
      <c r="K1873" s="35" t="s">
        <v>10</v>
      </c>
      <c r="L1873" s="35" t="s">
        <v>10</v>
      </c>
      <c r="M1873" s="35" t="s">
        <v>10</v>
      </c>
      <c r="N1873" s="35" t="s">
        <v>10</v>
      </c>
      <c r="O1873" s="35" t="s">
        <v>10</v>
      </c>
      <c r="P1873" s="499" t="s">
        <v>10</v>
      </c>
    </row>
    <row r="1874" spans="2:16" x14ac:dyDescent="0.3">
      <c r="B1874" s="31" t="s">
        <v>338</v>
      </c>
      <c r="C1874" s="34" t="s">
        <v>10</v>
      </c>
      <c r="D1874" s="35" t="s">
        <v>10</v>
      </c>
      <c r="E1874" s="35" t="s">
        <v>10</v>
      </c>
      <c r="F1874" s="35" t="s">
        <v>10</v>
      </c>
      <c r="G1874" s="35" t="s">
        <v>10</v>
      </c>
      <c r="H1874" s="35" t="s">
        <v>10</v>
      </c>
      <c r="I1874" s="499">
        <v>1.3896330000000001</v>
      </c>
      <c r="J1874" s="35" t="s">
        <v>10</v>
      </c>
      <c r="K1874" s="35">
        <f>[1]PY!D185/1000</f>
        <v>18.397222000000003</v>
      </c>
      <c r="L1874" s="35">
        <f>[1]PY!E185/1000</f>
        <v>20.522413</v>
      </c>
      <c r="M1874" s="35">
        <f>[1]PY!F185/1000</f>
        <v>25.582243000000002</v>
      </c>
      <c r="N1874" s="35">
        <f>[1]PY!G185/1000</f>
        <v>29.185233</v>
      </c>
      <c r="O1874" s="35">
        <f>[1]PY!H185/1000</f>
        <v>34.182695999999993</v>
      </c>
      <c r="P1874" s="499">
        <f>[1]PY!I185/1000</f>
        <v>43.326331916837795</v>
      </c>
    </row>
    <row r="1875" spans="2:16" x14ac:dyDescent="0.3">
      <c r="B1875" s="31" t="s">
        <v>339</v>
      </c>
      <c r="C1875" s="34" t="s">
        <v>10</v>
      </c>
      <c r="D1875" s="35" t="s">
        <v>10</v>
      </c>
      <c r="E1875" s="35" t="s">
        <v>10</v>
      </c>
      <c r="F1875" s="35" t="s">
        <v>10</v>
      </c>
      <c r="G1875" s="35" t="s">
        <v>10</v>
      </c>
      <c r="H1875" s="35" t="s">
        <v>10</v>
      </c>
      <c r="I1875" s="499" t="s">
        <v>10</v>
      </c>
      <c r="J1875" s="35" t="s">
        <v>10</v>
      </c>
      <c r="K1875" s="35" t="s">
        <v>10</v>
      </c>
      <c r="L1875" s="35" t="s">
        <v>10</v>
      </c>
      <c r="M1875" s="35" t="s">
        <v>10</v>
      </c>
      <c r="N1875" s="35" t="s">
        <v>10</v>
      </c>
      <c r="O1875" s="35" t="s">
        <v>10</v>
      </c>
      <c r="P1875" s="499" t="s">
        <v>10</v>
      </c>
    </row>
    <row r="1876" spans="2:16" x14ac:dyDescent="0.3">
      <c r="B1876" s="33" t="s">
        <v>340</v>
      </c>
      <c r="C1876" s="36" t="s">
        <v>12</v>
      </c>
      <c r="D1876" s="37" t="s">
        <v>12</v>
      </c>
      <c r="E1876" s="37" t="s">
        <v>12</v>
      </c>
      <c r="F1876" s="37" t="s">
        <v>12</v>
      </c>
      <c r="G1876" s="37" t="s">
        <v>12</v>
      </c>
      <c r="H1876" s="37" t="s">
        <v>12</v>
      </c>
      <c r="I1876" s="500" t="s">
        <v>10</v>
      </c>
      <c r="J1876" s="37" t="s">
        <v>12</v>
      </c>
      <c r="K1876" s="37" t="s">
        <v>12</v>
      </c>
      <c r="L1876" s="37" t="s">
        <v>12</v>
      </c>
      <c r="M1876" s="37" t="s">
        <v>12</v>
      </c>
      <c r="N1876" s="37" t="s">
        <v>12</v>
      </c>
      <c r="O1876" s="37" t="s">
        <v>12</v>
      </c>
      <c r="P1876" s="500" t="s">
        <v>12</v>
      </c>
    </row>
    <row r="1877" spans="2:16" x14ac:dyDescent="0.3">
      <c r="B1877" s="3"/>
      <c r="C1877" s="11"/>
      <c r="D1877" s="11"/>
      <c r="E1877" s="11"/>
      <c r="F1877" s="11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</row>
    <row r="1878" spans="2:16" x14ac:dyDescent="0.3">
      <c r="B1878" s="722" t="s">
        <v>442</v>
      </c>
      <c r="C1878" s="722"/>
      <c r="D1878" s="722"/>
      <c r="E1878" s="722"/>
      <c r="F1878" s="722"/>
      <c r="G1878" s="722"/>
      <c r="H1878" s="722"/>
      <c r="I1878" s="722"/>
      <c r="J1878" s="722"/>
      <c r="K1878" s="722"/>
      <c r="L1878" s="722"/>
      <c r="M1878" s="722"/>
      <c r="N1878" s="722"/>
      <c r="O1878" s="722"/>
      <c r="P1878" s="722"/>
    </row>
    <row r="1879" spans="2:16" x14ac:dyDescent="0.3">
      <c r="B1879" s="709" t="s">
        <v>443</v>
      </c>
      <c r="C1879" s="709"/>
      <c r="D1879" s="709"/>
      <c r="E1879" s="709"/>
      <c r="F1879" s="709"/>
      <c r="G1879" s="709"/>
      <c r="H1879" s="709"/>
      <c r="I1879" s="709"/>
      <c r="J1879" s="709"/>
      <c r="K1879" s="709"/>
      <c r="L1879" s="709"/>
      <c r="M1879" s="709"/>
      <c r="N1879" s="709"/>
      <c r="O1879" s="709"/>
      <c r="P1879" s="709"/>
    </row>
    <row r="1880" spans="2:16" x14ac:dyDescent="0.3">
      <c r="B1880" s="4" t="s">
        <v>358</v>
      </c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</row>
    <row r="1881" spans="2:16" x14ac:dyDescent="0.3">
      <c r="B1881" s="3"/>
      <c r="C1881" s="11"/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</row>
    <row r="1882" spans="2:16" x14ac:dyDescent="0.3">
      <c r="B1882" s="16"/>
      <c r="C1882" s="694" t="s">
        <v>438</v>
      </c>
      <c r="D1882" s="695"/>
      <c r="E1882" s="695"/>
      <c r="F1882" s="695"/>
      <c r="G1882" s="695"/>
      <c r="H1882" s="695"/>
      <c r="I1882" s="695"/>
      <c r="J1882" s="695"/>
      <c r="K1882" s="695"/>
      <c r="L1882" s="695"/>
      <c r="M1882" s="695"/>
      <c r="N1882" s="695"/>
      <c r="O1882" s="695"/>
      <c r="P1882" s="695"/>
    </row>
    <row r="1883" spans="2:16" x14ac:dyDescent="0.3">
      <c r="B1883" s="7"/>
      <c r="C1883" s="706" t="s">
        <v>420</v>
      </c>
      <c r="D1883" s="707"/>
      <c r="E1883" s="707"/>
      <c r="F1883" s="707"/>
      <c r="G1883" s="707"/>
      <c r="H1883" s="707"/>
      <c r="I1883" s="707"/>
      <c r="J1883" s="706" t="s">
        <v>421</v>
      </c>
      <c r="K1883" s="707"/>
      <c r="L1883" s="707"/>
      <c r="M1883" s="707"/>
      <c r="N1883" s="707"/>
      <c r="O1883" s="707"/>
      <c r="P1883" s="707"/>
    </row>
    <row r="1884" spans="2:16" x14ac:dyDescent="0.3">
      <c r="B1884" s="3"/>
      <c r="C1884" s="432">
        <v>2014</v>
      </c>
      <c r="D1884" s="433">
        <v>2015</v>
      </c>
      <c r="E1884" s="433">
        <v>2016</v>
      </c>
      <c r="F1884" s="433">
        <v>2017</v>
      </c>
      <c r="G1884" s="433">
        <v>2018</v>
      </c>
      <c r="H1884" s="433">
        <v>2019</v>
      </c>
      <c r="I1884" s="433">
        <v>2020</v>
      </c>
      <c r="J1884" s="384">
        <v>2014</v>
      </c>
      <c r="K1884" s="385">
        <v>2015</v>
      </c>
      <c r="L1884" s="385">
        <v>2016</v>
      </c>
      <c r="M1884" s="385">
        <v>2017</v>
      </c>
      <c r="N1884" s="385">
        <v>2018</v>
      </c>
      <c r="O1884" s="385">
        <v>2019</v>
      </c>
      <c r="P1884" s="385">
        <v>2020</v>
      </c>
    </row>
    <row r="1885" spans="2:16" x14ac:dyDescent="0.3">
      <c r="B1885" s="32" t="s">
        <v>327</v>
      </c>
      <c r="C1885" s="42" t="s">
        <v>10</v>
      </c>
      <c r="D1885" s="43" t="s">
        <v>10</v>
      </c>
      <c r="E1885" s="43" t="s">
        <v>10</v>
      </c>
      <c r="F1885" s="43" t="s">
        <v>10</v>
      </c>
      <c r="G1885" s="43" t="s">
        <v>10</v>
      </c>
      <c r="H1885" s="43" t="s">
        <v>10</v>
      </c>
      <c r="I1885" s="43" t="s">
        <v>10</v>
      </c>
      <c r="J1885" s="42">
        <v>13.006682535870793</v>
      </c>
      <c r="K1885" s="43">
        <f t="shared" ref="K1885:O1886" si="900">IF(ISNUMBER((K1837/J1837-1)*100),(K1837/J1837-1)*100,"nav")</f>
        <v>12.509395214542574</v>
      </c>
      <c r="L1885" s="43">
        <f t="shared" si="900"/>
        <v>15.186798964177006</v>
      </c>
      <c r="M1885" s="43">
        <f t="shared" si="900"/>
        <v>9.7615173516892639</v>
      </c>
      <c r="N1885" s="43">
        <f t="shared" si="900"/>
        <v>26.263934610535333</v>
      </c>
      <c r="O1885" s="43">
        <f t="shared" si="900"/>
        <v>2.6743798573644062</v>
      </c>
      <c r="P1885" s="498">
        <f t="shared" ref="P1885:P1901" si="901">IF(ISNUMBER((P1837/O1837-1)*100),(P1837/O1837-1)*100,"nav")</f>
        <v>0.91388312107085756</v>
      </c>
    </row>
    <row r="1886" spans="2:16" s="301" customFormat="1" x14ac:dyDescent="0.3">
      <c r="B1886" s="31" t="s">
        <v>640</v>
      </c>
      <c r="C1886" s="34" t="s">
        <v>10</v>
      </c>
      <c r="D1886" s="35" t="str">
        <f t="shared" ref="D1886:H1886" si="902">IF(ISNUMBER((D1838/C1838-1)*100),(D1838/C1838-1)*100,"nav")</f>
        <v>nav</v>
      </c>
      <c r="E1886" s="35" t="str">
        <f t="shared" si="902"/>
        <v>nav</v>
      </c>
      <c r="F1886" s="35" t="str">
        <f t="shared" si="902"/>
        <v>nav</v>
      </c>
      <c r="G1886" s="35" t="str">
        <f t="shared" si="902"/>
        <v>nav</v>
      </c>
      <c r="H1886" s="35" t="str">
        <f t="shared" si="902"/>
        <v>nav</v>
      </c>
      <c r="I1886" s="35" t="str">
        <f>IF(ISNUMBER((I1838/H1838-1)*100),(I1838/H1838-1)*100,"nav")</f>
        <v>nav</v>
      </c>
      <c r="J1886" s="34" t="s">
        <v>10</v>
      </c>
      <c r="K1886" s="35" t="str">
        <f t="shared" si="900"/>
        <v>nav</v>
      </c>
      <c r="L1886" s="35" t="str">
        <f t="shared" si="900"/>
        <v>nav</v>
      </c>
      <c r="M1886" s="35" t="str">
        <f t="shared" si="900"/>
        <v>nav</v>
      </c>
      <c r="N1886" s="35" t="str">
        <f t="shared" si="900"/>
        <v>nav</v>
      </c>
      <c r="O1886" s="35" t="str">
        <f t="shared" si="900"/>
        <v>nav</v>
      </c>
      <c r="P1886" s="499" t="str">
        <f t="shared" si="901"/>
        <v>nav</v>
      </c>
    </row>
    <row r="1887" spans="2:16" x14ac:dyDescent="0.3">
      <c r="B1887" s="31" t="s">
        <v>328</v>
      </c>
      <c r="C1887" s="34" t="s">
        <v>10</v>
      </c>
      <c r="D1887" s="35" t="str">
        <f t="shared" ref="D1887:H1887" si="903">IF(ISNUMBER((D1839/C1839-1)*100),(D1839/C1839-1)*100,"nav")</f>
        <v>nav</v>
      </c>
      <c r="E1887" s="35" t="str">
        <f t="shared" si="903"/>
        <v>nav</v>
      </c>
      <c r="F1887" s="35">
        <f t="shared" si="903"/>
        <v>0.92500567865456684</v>
      </c>
      <c r="G1887" s="35">
        <f t="shared" si="903"/>
        <v>3.1201065521140547</v>
      </c>
      <c r="H1887" s="35">
        <f t="shared" si="903"/>
        <v>-11.546177876276841</v>
      </c>
      <c r="I1887" s="35">
        <f>IF(ISNUMBER((I1839/H1839-1)*100),(I1839/H1839-1)*100,"nav")</f>
        <v>-80.849498817833194</v>
      </c>
      <c r="J1887" s="34">
        <v>12.638773815219103</v>
      </c>
      <c r="K1887" s="35">
        <f t="shared" ref="K1887:O1887" si="904">IF(ISNUMBER((K1839/J1839-1)*100),(K1839/J1839-1)*100,"nav")</f>
        <v>16.398078199131771</v>
      </c>
      <c r="L1887" s="35">
        <f t="shared" si="904"/>
        <v>16.033623572874856</v>
      </c>
      <c r="M1887" s="35">
        <f t="shared" si="904"/>
        <v>19.427601993058708</v>
      </c>
      <c r="N1887" s="35">
        <f t="shared" si="904"/>
        <v>29.733995936361524</v>
      </c>
      <c r="O1887" s="35">
        <f t="shared" si="904"/>
        <v>30.632798832668119</v>
      </c>
      <c r="P1887" s="499">
        <f>IF(ISNUMBER((P1839/O1839-1)*100),(P1839/O1839-1)*100,"nav")</f>
        <v>-9.3342629935584842</v>
      </c>
    </row>
    <row r="1888" spans="2:16" x14ac:dyDescent="0.3">
      <c r="B1888" s="31" t="s">
        <v>329</v>
      </c>
      <c r="C1888" s="34" t="s">
        <v>10</v>
      </c>
      <c r="D1888" s="35" t="str">
        <f t="shared" ref="D1888:I1888" si="905">IF(ISNUMBER((D1840/C1840-1)*100),(D1840/C1840-1)*100,"nav")</f>
        <v>nav</v>
      </c>
      <c r="E1888" s="35" t="str">
        <f t="shared" si="905"/>
        <v>nav</v>
      </c>
      <c r="F1888" s="35" t="str">
        <f t="shared" si="905"/>
        <v>nav</v>
      </c>
      <c r="G1888" s="35" t="str">
        <f t="shared" si="905"/>
        <v>nav</v>
      </c>
      <c r="H1888" s="35" t="str">
        <f t="shared" si="905"/>
        <v>nav</v>
      </c>
      <c r="I1888" s="35" t="str">
        <f t="shared" si="905"/>
        <v>nav</v>
      </c>
      <c r="J1888" s="34">
        <v>12.742428212084041</v>
      </c>
      <c r="K1888" s="35">
        <f t="shared" ref="K1888:O1888" si="906">IF(ISNUMBER((K1840/J1840-1)*100),(K1840/J1840-1)*100,"nav")</f>
        <v>7.9805362769736377</v>
      </c>
      <c r="L1888" s="35">
        <f t="shared" si="906"/>
        <v>8.5139561478297701</v>
      </c>
      <c r="M1888" s="35">
        <f t="shared" si="906"/>
        <v>12.815510127168551</v>
      </c>
      <c r="N1888" s="35">
        <f t="shared" si="906"/>
        <v>14.533879473066879</v>
      </c>
      <c r="O1888" s="35">
        <f t="shared" si="906"/>
        <v>36.924065322545751</v>
      </c>
      <c r="P1888" s="499">
        <f t="shared" si="901"/>
        <v>6.9214407315145277</v>
      </c>
    </row>
    <row r="1889" spans="2:16" x14ac:dyDescent="0.3">
      <c r="B1889" s="31" t="s">
        <v>330</v>
      </c>
      <c r="C1889" s="34" t="s">
        <v>12</v>
      </c>
      <c r="D1889" s="35" t="str">
        <f t="shared" ref="D1889:I1889" si="907">IF(ISNUMBER((D1841/C1841-1)*100),(D1841/C1841-1)*100,"nav")</f>
        <v>nav</v>
      </c>
      <c r="E1889" s="35" t="str">
        <f t="shared" si="907"/>
        <v>nav</v>
      </c>
      <c r="F1889" s="35" t="str">
        <f t="shared" si="907"/>
        <v>nav</v>
      </c>
      <c r="G1889" s="35" t="str">
        <f t="shared" si="907"/>
        <v>nav</v>
      </c>
      <c r="H1889" s="35" t="str">
        <f t="shared" si="907"/>
        <v>nav</v>
      </c>
      <c r="I1889" s="35" t="str">
        <f t="shared" si="907"/>
        <v>nav</v>
      </c>
      <c r="J1889" s="34" t="s">
        <v>12</v>
      </c>
      <c r="K1889" s="35" t="str">
        <f t="shared" ref="K1889:O1889" si="908">IF(ISNUMBER((K1841/J1841-1)*100),(K1841/J1841-1)*100,"nav")</f>
        <v>nav</v>
      </c>
      <c r="L1889" s="35" t="str">
        <f t="shared" si="908"/>
        <v>nav</v>
      </c>
      <c r="M1889" s="35" t="str">
        <f t="shared" si="908"/>
        <v>nav</v>
      </c>
      <c r="N1889" s="35" t="str">
        <f t="shared" si="908"/>
        <v>nav</v>
      </c>
      <c r="O1889" s="35" t="str">
        <f t="shared" si="908"/>
        <v>nav</v>
      </c>
      <c r="P1889" s="499" t="str">
        <f t="shared" si="901"/>
        <v>nav</v>
      </c>
    </row>
    <row r="1890" spans="2:16" x14ac:dyDescent="0.3">
      <c r="B1890" s="31" t="s">
        <v>331</v>
      </c>
      <c r="C1890" s="34" t="s">
        <v>10</v>
      </c>
      <c r="D1890" s="35" t="str">
        <f t="shared" ref="D1890:I1890" si="909">IF(ISNUMBER((D1842/C1842-1)*100),(D1842/C1842-1)*100,"nav")</f>
        <v>nav</v>
      </c>
      <c r="E1890" s="35" t="str">
        <f t="shared" si="909"/>
        <v>nav</v>
      </c>
      <c r="F1890" s="35" t="str">
        <f t="shared" si="909"/>
        <v>nav</v>
      </c>
      <c r="G1890" s="35" t="str">
        <f t="shared" si="909"/>
        <v>nav</v>
      </c>
      <c r="H1890" s="35" t="str">
        <f t="shared" si="909"/>
        <v>nav</v>
      </c>
      <c r="I1890" s="35" t="str">
        <f t="shared" si="909"/>
        <v>nav</v>
      </c>
      <c r="J1890" s="34" t="s">
        <v>10</v>
      </c>
      <c r="K1890" s="35" t="str">
        <f t="shared" ref="K1890:O1890" si="910">IF(ISNUMBER((K1842/J1842-1)*100),(K1842/J1842-1)*100,"nav")</f>
        <v>nav</v>
      </c>
      <c r="L1890" s="35" t="str">
        <f t="shared" si="910"/>
        <v>nav</v>
      </c>
      <c r="M1890" s="35" t="str">
        <f t="shared" si="910"/>
        <v>nav</v>
      </c>
      <c r="N1890" s="35" t="str">
        <f t="shared" si="910"/>
        <v>nav</v>
      </c>
      <c r="O1890" s="35" t="str">
        <f t="shared" si="910"/>
        <v>nav</v>
      </c>
      <c r="P1890" s="499" t="str">
        <f t="shared" si="901"/>
        <v>nav</v>
      </c>
    </row>
    <row r="1891" spans="2:16" x14ac:dyDescent="0.3">
      <c r="B1891" s="31" t="s">
        <v>332</v>
      </c>
      <c r="C1891" s="34" t="s">
        <v>10</v>
      </c>
      <c r="D1891" s="35" t="str">
        <f t="shared" ref="D1891:I1891" si="911">IF(ISNUMBER((D1843/C1843-1)*100),(D1843/C1843-1)*100,"nav")</f>
        <v>nav</v>
      </c>
      <c r="E1891" s="35" t="str">
        <f t="shared" si="911"/>
        <v>nav</v>
      </c>
      <c r="F1891" s="35" t="str">
        <f t="shared" si="911"/>
        <v>nav</v>
      </c>
      <c r="G1891" s="35" t="str">
        <f t="shared" si="911"/>
        <v>nav</v>
      </c>
      <c r="H1891" s="35" t="str">
        <f t="shared" si="911"/>
        <v>nav</v>
      </c>
      <c r="I1891" s="35" t="str">
        <f t="shared" si="911"/>
        <v>nav</v>
      </c>
      <c r="J1891" s="34" t="s">
        <v>10</v>
      </c>
      <c r="K1891" s="35" t="str">
        <f t="shared" ref="K1891:O1891" si="912">IF(ISNUMBER((K1843/J1843-1)*100),(K1843/J1843-1)*100,"nav")</f>
        <v>nav</v>
      </c>
      <c r="L1891" s="35" t="str">
        <f t="shared" si="912"/>
        <v>nav</v>
      </c>
      <c r="M1891" s="35" t="str">
        <f t="shared" si="912"/>
        <v>nav</v>
      </c>
      <c r="N1891" s="35" t="str">
        <f t="shared" si="912"/>
        <v>nav</v>
      </c>
      <c r="O1891" s="35" t="str">
        <f t="shared" si="912"/>
        <v>nav</v>
      </c>
      <c r="P1891" s="499" t="str">
        <f t="shared" si="901"/>
        <v>nav</v>
      </c>
    </row>
    <row r="1892" spans="2:16" x14ac:dyDescent="0.3">
      <c r="B1892" s="31" t="s">
        <v>477</v>
      </c>
      <c r="C1892" s="34" t="s">
        <v>10</v>
      </c>
      <c r="D1892" s="35" t="str">
        <f t="shared" ref="D1892:I1892" si="913">IF(ISNUMBER((D1844/C1844-1)*100),(D1844/C1844-1)*100,"nav")</f>
        <v>nav</v>
      </c>
      <c r="E1892" s="35">
        <f t="shared" si="913"/>
        <v>12.158745584185592</v>
      </c>
      <c r="F1892" s="35">
        <f t="shared" si="913"/>
        <v>20.431742709068288</v>
      </c>
      <c r="G1892" s="35">
        <f t="shared" si="913"/>
        <v>-15.660461088964418</v>
      </c>
      <c r="H1892" s="35">
        <f t="shared" si="913"/>
        <v>27.022792767551508</v>
      </c>
      <c r="I1892" s="35">
        <f t="shared" si="913"/>
        <v>-34.176970939540716</v>
      </c>
      <c r="J1892" s="34" t="s">
        <v>10</v>
      </c>
      <c r="K1892" s="35" t="str">
        <f t="shared" ref="K1892:O1892" si="914">IF(ISNUMBER((K1844/J1844-1)*100),(K1844/J1844-1)*100,"nav")</f>
        <v>nav</v>
      </c>
      <c r="L1892" s="35">
        <f t="shared" si="914"/>
        <v>18.041887103404374</v>
      </c>
      <c r="M1892" s="35">
        <f t="shared" si="914"/>
        <v>19.332661315461273</v>
      </c>
      <c r="N1892" s="35">
        <f t="shared" si="914"/>
        <v>17.557651451752676</v>
      </c>
      <c r="O1892" s="35">
        <f t="shared" si="914"/>
        <v>5.3467173357564679</v>
      </c>
      <c r="P1892" s="499">
        <f t="shared" si="901"/>
        <v>6.1942197725776804</v>
      </c>
    </row>
    <row r="1893" spans="2:16" s="301" customFormat="1" x14ac:dyDescent="0.3">
      <c r="B1893" s="31" t="s">
        <v>727</v>
      </c>
      <c r="C1893" s="34" t="s">
        <v>10</v>
      </c>
      <c r="D1893" s="35" t="str">
        <f t="shared" ref="D1893:I1893" si="915">IF(ISNUMBER((D1845/C1845-1)*100),(D1845/C1845-1)*100,"nav")</f>
        <v>nav</v>
      </c>
      <c r="E1893" s="35" t="str">
        <f t="shared" si="915"/>
        <v>nav</v>
      </c>
      <c r="F1893" s="35" t="str">
        <f t="shared" si="915"/>
        <v>nav</v>
      </c>
      <c r="G1893" s="35" t="str">
        <f t="shared" si="915"/>
        <v>nav</v>
      </c>
      <c r="H1893" s="35" t="str">
        <f t="shared" si="915"/>
        <v>nav</v>
      </c>
      <c r="I1893" s="35" t="str">
        <f t="shared" si="915"/>
        <v>nav</v>
      </c>
      <c r="J1893" s="34" t="s">
        <v>10</v>
      </c>
      <c r="K1893" s="35" t="str">
        <f t="shared" ref="K1893:O1893" si="916">IF(ISNUMBER((K1845/J1845-1)*100),(K1845/J1845-1)*100,"nav")</f>
        <v>nav</v>
      </c>
      <c r="L1893" s="35">
        <f t="shared" si="916"/>
        <v>11.64216911538567</v>
      </c>
      <c r="M1893" s="35">
        <f t="shared" si="916"/>
        <v>13.245031442235188</v>
      </c>
      <c r="N1893" s="35">
        <f t="shared" si="916"/>
        <v>20.552801996510173</v>
      </c>
      <c r="O1893" s="35">
        <f t="shared" si="916"/>
        <v>-4.6997101517150757</v>
      </c>
      <c r="P1893" s="499">
        <f t="shared" si="901"/>
        <v>-29.894788346108204</v>
      </c>
    </row>
    <row r="1894" spans="2:16" x14ac:dyDescent="0.3">
      <c r="B1894" s="31" t="s">
        <v>333</v>
      </c>
      <c r="C1894" s="34" t="s">
        <v>12</v>
      </c>
      <c r="D1894" s="35" t="str">
        <f t="shared" ref="D1894:I1894" si="917">IF(ISNUMBER((D1846/C1846-1)*100),(D1846/C1846-1)*100,"nav")</f>
        <v>nav</v>
      </c>
      <c r="E1894" s="35" t="str">
        <f t="shared" si="917"/>
        <v>nav</v>
      </c>
      <c r="F1894" s="35" t="str">
        <f t="shared" si="917"/>
        <v>nav</v>
      </c>
      <c r="G1894" s="35" t="str">
        <f t="shared" si="917"/>
        <v>nav</v>
      </c>
      <c r="H1894" s="35" t="str">
        <f t="shared" si="917"/>
        <v>nav</v>
      </c>
      <c r="I1894" s="35" t="str">
        <f t="shared" si="917"/>
        <v>nav</v>
      </c>
      <c r="J1894" s="34" t="s">
        <v>12</v>
      </c>
      <c r="K1894" s="35" t="str">
        <f t="shared" ref="K1894:O1894" si="918">IF(ISNUMBER((K1846/J1846-1)*100),(K1846/J1846-1)*100,"nav")</f>
        <v>nav</v>
      </c>
      <c r="L1894" s="35" t="str">
        <f t="shared" si="918"/>
        <v>nav</v>
      </c>
      <c r="M1894" s="35" t="str">
        <f t="shared" si="918"/>
        <v>nav</v>
      </c>
      <c r="N1894" s="35" t="str">
        <f t="shared" si="918"/>
        <v>nav</v>
      </c>
      <c r="O1894" s="35" t="str">
        <f t="shared" si="918"/>
        <v>nav</v>
      </c>
      <c r="P1894" s="499" t="str">
        <f t="shared" si="901"/>
        <v>nav</v>
      </c>
    </row>
    <row r="1895" spans="2:16" x14ac:dyDescent="0.3">
      <c r="B1895" s="31" t="s">
        <v>334</v>
      </c>
      <c r="C1895" s="34" t="s">
        <v>10</v>
      </c>
      <c r="D1895" s="35" t="str">
        <f t="shared" ref="D1895:I1895" si="919">IF(ISNUMBER((D1847/C1847-1)*100),(D1847/C1847-1)*100,"nav")</f>
        <v>nav</v>
      </c>
      <c r="E1895" s="35" t="str">
        <f t="shared" si="919"/>
        <v>nav</v>
      </c>
      <c r="F1895" s="35" t="str">
        <f t="shared" si="919"/>
        <v>nav</v>
      </c>
      <c r="G1895" s="35" t="str">
        <f t="shared" si="919"/>
        <v>nav</v>
      </c>
      <c r="H1895" s="35" t="str">
        <f t="shared" si="919"/>
        <v>nav</v>
      </c>
      <c r="I1895" s="35" t="str">
        <f t="shared" si="919"/>
        <v>nav</v>
      </c>
      <c r="J1895" s="34" t="s">
        <v>10</v>
      </c>
      <c r="K1895" s="35" t="str">
        <f t="shared" ref="K1895:O1895" si="920">IF(ISNUMBER((K1847/J1847-1)*100),(K1847/J1847-1)*100,"nav")</f>
        <v>nav</v>
      </c>
      <c r="L1895" s="35" t="str">
        <f t="shared" si="920"/>
        <v>nav</v>
      </c>
      <c r="M1895" s="35" t="str">
        <f t="shared" si="920"/>
        <v>nav</v>
      </c>
      <c r="N1895" s="35" t="str">
        <f t="shared" si="920"/>
        <v>nav</v>
      </c>
      <c r="O1895" s="35" t="str">
        <f t="shared" si="920"/>
        <v>nav</v>
      </c>
      <c r="P1895" s="499" t="str">
        <f t="shared" si="901"/>
        <v>nav</v>
      </c>
    </row>
    <row r="1896" spans="2:16" x14ac:dyDescent="0.3">
      <c r="B1896" s="31" t="s">
        <v>335</v>
      </c>
      <c r="C1896" s="34" t="s">
        <v>10</v>
      </c>
      <c r="D1896" s="35" t="str">
        <f t="shared" ref="D1896:I1896" si="921">IF(ISNUMBER((D1848/C1848-1)*100),(D1848/C1848-1)*100,"nav")</f>
        <v>nav</v>
      </c>
      <c r="E1896" s="35" t="str">
        <f t="shared" si="921"/>
        <v>nav</v>
      </c>
      <c r="F1896" s="35" t="str">
        <f t="shared" si="921"/>
        <v>nav</v>
      </c>
      <c r="G1896" s="35" t="str">
        <f t="shared" si="921"/>
        <v>nav</v>
      </c>
      <c r="H1896" s="35" t="str">
        <f t="shared" si="921"/>
        <v>nav</v>
      </c>
      <c r="I1896" s="35" t="str">
        <f t="shared" si="921"/>
        <v>nav</v>
      </c>
      <c r="J1896" s="34" t="s">
        <v>10</v>
      </c>
      <c r="K1896" s="35" t="str">
        <f t="shared" ref="K1896:O1896" si="922">IF(ISNUMBER((K1848/J1848-1)*100),(K1848/J1848-1)*100,"nav")</f>
        <v>nav</v>
      </c>
      <c r="L1896" s="35" t="str">
        <f t="shared" si="922"/>
        <v>nav</v>
      </c>
      <c r="M1896" s="35" t="str">
        <f t="shared" si="922"/>
        <v>nav</v>
      </c>
      <c r="N1896" s="35" t="str">
        <f t="shared" si="922"/>
        <v>nav</v>
      </c>
      <c r="O1896" s="35" t="str">
        <f t="shared" si="922"/>
        <v>nav</v>
      </c>
      <c r="P1896" s="499" t="str">
        <f t="shared" si="901"/>
        <v>nav</v>
      </c>
    </row>
    <row r="1897" spans="2:16" x14ac:dyDescent="0.3">
      <c r="B1897" s="31" t="s">
        <v>336</v>
      </c>
      <c r="C1897" s="34" t="s">
        <v>10</v>
      </c>
      <c r="D1897" s="35" t="str">
        <f t="shared" ref="D1897:I1897" si="923">IF(ISNUMBER((D1849/C1849-1)*100),(D1849/C1849-1)*100,"nav")</f>
        <v>nav</v>
      </c>
      <c r="E1897" s="35" t="str">
        <f t="shared" si="923"/>
        <v>nav</v>
      </c>
      <c r="F1897" s="35" t="str">
        <f t="shared" si="923"/>
        <v>nav</v>
      </c>
      <c r="G1897" s="35" t="str">
        <f t="shared" si="923"/>
        <v>nav</v>
      </c>
      <c r="H1897" s="35" t="str">
        <f t="shared" si="923"/>
        <v>nav</v>
      </c>
      <c r="I1897" s="35" t="str">
        <f t="shared" si="923"/>
        <v>nav</v>
      </c>
      <c r="J1897" s="34">
        <v>-0.69221666356830158</v>
      </c>
      <c r="K1897" s="35">
        <f t="shared" ref="K1897:O1897" si="924">IF(ISNUMBER((K1849/J1849-1)*100),(K1849/J1849-1)*100,"nav")</f>
        <v>18.130978889412972</v>
      </c>
      <c r="L1897" s="35">
        <f t="shared" si="924"/>
        <v>12.60205436695896</v>
      </c>
      <c r="M1897" s="35">
        <f t="shared" si="924"/>
        <v>11.326912148660906</v>
      </c>
      <c r="N1897" s="35">
        <f t="shared" si="924"/>
        <v>17.016871287613245</v>
      </c>
      <c r="O1897" s="35">
        <f t="shared" si="924"/>
        <v>2.6673943189901461</v>
      </c>
      <c r="P1897" s="499">
        <f t="shared" si="901"/>
        <v>-7.6010035465791219</v>
      </c>
    </row>
    <row r="1898" spans="2:16" x14ac:dyDescent="0.3">
      <c r="B1898" s="31" t="s">
        <v>337</v>
      </c>
      <c r="C1898" s="34" t="s">
        <v>10</v>
      </c>
      <c r="D1898" s="35" t="str">
        <f t="shared" ref="D1898:I1898" si="925">IF(ISNUMBER((D1850/C1850-1)*100),(D1850/C1850-1)*100,"nav")</f>
        <v>nav</v>
      </c>
      <c r="E1898" s="35">
        <f t="shared" si="925"/>
        <v>50.044075001971898</v>
      </c>
      <c r="F1898" s="35">
        <f t="shared" si="925"/>
        <v>9.3014088000714423</v>
      </c>
      <c r="G1898" s="35">
        <f t="shared" si="925"/>
        <v>10.111021063935222</v>
      </c>
      <c r="H1898" s="35">
        <f t="shared" si="925"/>
        <v>12.131574856606409</v>
      </c>
      <c r="I1898" s="35">
        <f t="shared" si="925"/>
        <v>-38.809749566438434</v>
      </c>
      <c r="J1898" s="34">
        <v>24.058854215934545</v>
      </c>
      <c r="K1898" s="35">
        <f t="shared" ref="K1898:O1898" si="926">IF(ISNUMBER((K1850/J1850-1)*100),(K1850/J1850-1)*100,"nav")</f>
        <v>20.514746665330218</v>
      </c>
      <c r="L1898" s="35">
        <f t="shared" si="926"/>
        <v>12.6562348296561</v>
      </c>
      <c r="M1898" s="35">
        <f t="shared" si="926"/>
        <v>15.301934921560957</v>
      </c>
      <c r="N1898" s="35">
        <f t="shared" si="926"/>
        <v>4.5292041758477231</v>
      </c>
      <c r="O1898" s="35">
        <f t="shared" si="926"/>
        <v>10.320871576980473</v>
      </c>
      <c r="P1898" s="499">
        <f t="shared" si="901"/>
        <v>-12.38653332715951</v>
      </c>
    </row>
    <row r="1899" spans="2:16" x14ac:dyDescent="0.3">
      <c r="B1899" s="31" t="s">
        <v>338</v>
      </c>
      <c r="C1899" s="34" t="s">
        <v>10</v>
      </c>
      <c r="D1899" s="35" t="str">
        <f t="shared" ref="D1899:I1899" si="927">IF(ISNUMBER((D1851/C1851-1)*100),(D1851/C1851-1)*100,"nav")</f>
        <v>nav</v>
      </c>
      <c r="E1899" s="35">
        <f t="shared" si="927"/>
        <v>52.843871902536435</v>
      </c>
      <c r="F1899" s="35">
        <f t="shared" si="927"/>
        <v>53.342478153866239</v>
      </c>
      <c r="G1899" s="35">
        <f t="shared" si="927"/>
        <v>1006.7663875665074</v>
      </c>
      <c r="H1899" s="35">
        <f t="shared" si="927"/>
        <v>6.1535946048033141</v>
      </c>
      <c r="I1899" s="35">
        <f t="shared" si="927"/>
        <v>-7.5106314587020879</v>
      </c>
      <c r="J1899" s="34" t="s">
        <v>10</v>
      </c>
      <c r="K1899" s="35" t="str">
        <f t="shared" ref="K1899:O1899" si="928">IF(ISNUMBER((K1851/J1851-1)*100),(K1851/J1851-1)*100,"nav")</f>
        <v>nav</v>
      </c>
      <c r="L1899" s="35">
        <f t="shared" si="928"/>
        <v>17.069579823140479</v>
      </c>
      <c r="M1899" s="35">
        <f t="shared" si="928"/>
        <v>19.82998169679049</v>
      </c>
      <c r="N1899" s="35">
        <f t="shared" si="928"/>
        <v>7.6366321580279228</v>
      </c>
      <c r="O1899" s="35">
        <f t="shared" si="928"/>
        <v>6.1535946048033141</v>
      </c>
      <c r="P1899" s="499">
        <f t="shared" si="901"/>
        <v>-7.5106314587020879</v>
      </c>
    </row>
    <row r="1900" spans="2:16" x14ac:dyDescent="0.3">
      <c r="B1900" s="31" t="s">
        <v>339</v>
      </c>
      <c r="C1900" s="34" t="s">
        <v>10</v>
      </c>
      <c r="D1900" s="35" t="str">
        <f t="shared" ref="D1900:I1900" si="929">IF(ISNUMBER((D1852/C1852-1)*100),(D1852/C1852-1)*100,"nav")</f>
        <v>nav</v>
      </c>
      <c r="E1900" s="35" t="str">
        <f t="shared" si="929"/>
        <v>nav</v>
      </c>
      <c r="F1900" s="35" t="str">
        <f t="shared" si="929"/>
        <v>nav</v>
      </c>
      <c r="G1900" s="35" t="str">
        <f t="shared" si="929"/>
        <v>nav</v>
      </c>
      <c r="H1900" s="35" t="str">
        <f t="shared" si="929"/>
        <v>nav</v>
      </c>
      <c r="I1900" s="35" t="str">
        <f t="shared" si="929"/>
        <v>nav</v>
      </c>
      <c r="J1900" s="34" t="s">
        <v>10</v>
      </c>
      <c r="K1900" s="35" t="str">
        <f t="shared" ref="K1900:O1900" si="930">IF(ISNUMBER((K1852/J1852-1)*100),(K1852/J1852-1)*100,"nav")</f>
        <v>nav</v>
      </c>
      <c r="L1900" s="35" t="str">
        <f t="shared" si="930"/>
        <v>nav</v>
      </c>
      <c r="M1900" s="35" t="str">
        <f t="shared" si="930"/>
        <v>nav</v>
      </c>
      <c r="N1900" s="35" t="str">
        <f t="shared" si="930"/>
        <v>nav</v>
      </c>
      <c r="O1900" s="35" t="str">
        <f t="shared" si="930"/>
        <v>nav</v>
      </c>
      <c r="P1900" s="499" t="str">
        <f t="shared" si="901"/>
        <v>nav</v>
      </c>
    </row>
    <row r="1901" spans="2:16" x14ac:dyDescent="0.3">
      <c r="B1901" s="33" t="s">
        <v>340</v>
      </c>
      <c r="C1901" s="36" t="s">
        <v>12</v>
      </c>
      <c r="D1901" s="37" t="str">
        <f t="shared" ref="D1901:I1901" si="931">IF(ISNUMBER((D1853/C1853-1)*100),(D1853/C1853-1)*100,"nav")</f>
        <v>nav</v>
      </c>
      <c r="E1901" s="37" t="str">
        <f t="shared" si="931"/>
        <v>nav</v>
      </c>
      <c r="F1901" s="37" t="str">
        <f t="shared" si="931"/>
        <v>nav</v>
      </c>
      <c r="G1901" s="37" t="str">
        <f t="shared" si="931"/>
        <v>nav</v>
      </c>
      <c r="H1901" s="37" t="str">
        <f t="shared" si="931"/>
        <v>nav</v>
      </c>
      <c r="I1901" s="37" t="str">
        <f t="shared" si="931"/>
        <v>nav</v>
      </c>
      <c r="J1901" s="36">
        <v>0.42511897171373381</v>
      </c>
      <c r="K1901" s="37">
        <f t="shared" ref="K1901:O1901" si="932">IF(ISNUMBER((K1853/J1853-1)*100),(K1853/J1853-1)*100,"nav")</f>
        <v>8.6448738314348397</v>
      </c>
      <c r="L1901" s="37">
        <f t="shared" si="932"/>
        <v>10.38494790053841</v>
      </c>
      <c r="M1901" s="37">
        <f t="shared" si="932"/>
        <v>2.2164983364585833</v>
      </c>
      <c r="N1901" s="37">
        <f t="shared" si="932"/>
        <v>5.0009690937320217</v>
      </c>
      <c r="O1901" s="37">
        <f t="shared" si="932"/>
        <v>7.0039944368851526</v>
      </c>
      <c r="P1901" s="500">
        <f t="shared" si="901"/>
        <v>-7.809584696529237</v>
      </c>
    </row>
    <row r="1902" spans="2:16" x14ac:dyDescent="0.3">
      <c r="B1902" s="3"/>
      <c r="C1902" s="11"/>
      <c r="D1902" s="11"/>
      <c r="E1902" s="11"/>
      <c r="F1902" s="11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</row>
    <row r="1903" spans="2:16" x14ac:dyDescent="0.3">
      <c r="B1903" s="722" t="s">
        <v>444</v>
      </c>
      <c r="C1903" s="722"/>
      <c r="D1903" s="722"/>
      <c r="E1903" s="722"/>
      <c r="F1903" s="722"/>
      <c r="G1903" s="722"/>
      <c r="H1903" s="722"/>
      <c r="I1903" s="722"/>
      <c r="J1903" s="722"/>
      <c r="K1903" s="722"/>
      <c r="L1903" s="722"/>
      <c r="M1903" s="722"/>
      <c r="N1903" s="722"/>
      <c r="O1903" s="722"/>
      <c r="P1903" s="722"/>
    </row>
    <row r="1904" spans="2:16" x14ac:dyDescent="0.3">
      <c r="B1904" s="12"/>
      <c r="C1904" s="13"/>
      <c r="D1904" s="13"/>
      <c r="E1904" s="13"/>
      <c r="F1904" s="13"/>
      <c r="G1904" s="13"/>
      <c r="H1904" s="13"/>
      <c r="I1904" s="13"/>
      <c r="J1904" s="14"/>
      <c r="K1904" s="14"/>
      <c r="L1904" s="14"/>
      <c r="M1904" s="14"/>
      <c r="N1904" s="14"/>
      <c r="O1904" s="14"/>
      <c r="P1904" s="14"/>
    </row>
    <row r="1905" spans="2:16" x14ac:dyDescent="0.3">
      <c r="B1905" s="12"/>
      <c r="C1905" s="706" t="s">
        <v>440</v>
      </c>
      <c r="D1905" s="707"/>
      <c r="E1905" s="707"/>
      <c r="F1905" s="707"/>
      <c r="G1905" s="707"/>
      <c r="H1905" s="707"/>
      <c r="I1905" s="707"/>
      <c r="J1905" s="706" t="s">
        <v>441</v>
      </c>
      <c r="K1905" s="707"/>
      <c r="L1905" s="707"/>
      <c r="M1905" s="707"/>
      <c r="N1905" s="707"/>
      <c r="O1905" s="707"/>
      <c r="P1905" s="707"/>
    </row>
    <row r="1906" spans="2:16" x14ac:dyDescent="0.3">
      <c r="B1906" s="7"/>
      <c r="C1906" s="694" t="s">
        <v>425</v>
      </c>
      <c r="D1906" s="695"/>
      <c r="E1906" s="695"/>
      <c r="F1906" s="695"/>
      <c r="G1906" s="695"/>
      <c r="H1906" s="695"/>
      <c r="I1906" s="695"/>
      <c r="J1906" s="695"/>
      <c r="K1906" s="695"/>
      <c r="L1906" s="695"/>
      <c r="M1906" s="695"/>
      <c r="N1906" s="695"/>
      <c r="O1906" s="695"/>
      <c r="P1906" s="695"/>
    </row>
    <row r="1907" spans="2:16" x14ac:dyDescent="0.3">
      <c r="B1907" s="3"/>
      <c r="C1907" s="432">
        <v>2014</v>
      </c>
      <c r="D1907" s="433">
        <v>2015</v>
      </c>
      <c r="E1907" s="433">
        <v>2016</v>
      </c>
      <c r="F1907" s="433">
        <v>2017</v>
      </c>
      <c r="G1907" s="433">
        <v>2018</v>
      </c>
      <c r="H1907" s="433">
        <v>2019</v>
      </c>
      <c r="I1907" s="433">
        <v>2020</v>
      </c>
      <c r="J1907" s="431">
        <v>2014</v>
      </c>
      <c r="K1907" s="416">
        <v>2015</v>
      </c>
      <c r="L1907" s="416">
        <v>2016</v>
      </c>
      <c r="M1907" s="416">
        <v>2017</v>
      </c>
      <c r="N1907" s="416">
        <v>2018</v>
      </c>
      <c r="O1907" s="416">
        <v>2019</v>
      </c>
      <c r="P1907" s="416">
        <v>2020</v>
      </c>
    </row>
    <row r="1908" spans="2:16" x14ac:dyDescent="0.3">
      <c r="B1908" s="32" t="s">
        <v>327</v>
      </c>
      <c r="C1908" s="42">
        <v>-32.384588684484548</v>
      </c>
      <c r="D1908" s="43">
        <f>IF(ISNUMBER((D1860/C1860-1)*100),(D1860/C1860-1)*100,"nav")</f>
        <v>75.30800821355237</v>
      </c>
      <c r="E1908" s="43">
        <f t="shared" ref="E1908:I1908" si="933">IF(ISNUMBER((E1860/D1860-1)*100),(E1860/D1860-1)*100,"nav")</f>
        <v>125.30014641288432</v>
      </c>
      <c r="F1908" s="43">
        <f t="shared" si="933"/>
        <v>27.086041070964395</v>
      </c>
      <c r="G1908" s="43">
        <f t="shared" si="933"/>
        <v>-12.226631212926975</v>
      </c>
      <c r="H1908" s="43">
        <f t="shared" si="933"/>
        <v>-31.940080256522585</v>
      </c>
      <c r="I1908" s="43">
        <f t="shared" si="933"/>
        <v>-74.594387585215372</v>
      </c>
      <c r="J1908" s="42" t="s">
        <v>12</v>
      </c>
      <c r="K1908" s="43" t="str">
        <f t="shared" ref="K1908:O1914" si="934">IF(ISNUMBER((K1860/J1860-1)*100),(K1860/J1860-1)*100,"nav")</f>
        <v>nav</v>
      </c>
      <c r="L1908" s="43" t="str">
        <f t="shared" si="934"/>
        <v>nav</v>
      </c>
      <c r="M1908" s="43" t="str">
        <f t="shared" si="934"/>
        <v>nav</v>
      </c>
      <c r="N1908" s="43" t="str">
        <f t="shared" si="934"/>
        <v>nav</v>
      </c>
      <c r="O1908" s="43" t="str">
        <f t="shared" si="934"/>
        <v>nav</v>
      </c>
      <c r="P1908" s="498" t="str">
        <f t="shared" ref="P1908:P1914" si="935">IF(ISNUMBER((P1860/O1860-1)*100),(P1860/O1860-1)*100,"nav")</f>
        <v>nav</v>
      </c>
    </row>
    <row r="1909" spans="2:16" s="301" customFormat="1" x14ac:dyDescent="0.3">
      <c r="B1909" s="31" t="s">
        <v>640</v>
      </c>
      <c r="C1909" s="34" t="s">
        <v>10</v>
      </c>
      <c r="D1909" s="35" t="str">
        <f t="shared" ref="D1909:I1909" si="936">IF(ISNUMBER((D1861/C1861-1)*100),(D1861/C1861-1)*100,"nav")</f>
        <v>nav</v>
      </c>
      <c r="E1909" s="35" t="str">
        <f t="shared" si="936"/>
        <v>nav</v>
      </c>
      <c r="F1909" s="35" t="str">
        <f t="shared" si="936"/>
        <v>nav</v>
      </c>
      <c r="G1909" s="35" t="str">
        <f t="shared" si="936"/>
        <v>nav</v>
      </c>
      <c r="H1909" s="35" t="str">
        <f t="shared" si="936"/>
        <v>nav</v>
      </c>
      <c r="I1909" s="35" t="str">
        <f t="shared" si="936"/>
        <v>nav</v>
      </c>
      <c r="J1909" s="34" t="s">
        <v>10</v>
      </c>
      <c r="K1909" s="35" t="str">
        <f t="shared" si="934"/>
        <v>nav</v>
      </c>
      <c r="L1909" s="35" t="str">
        <f t="shared" si="934"/>
        <v>nav</v>
      </c>
      <c r="M1909" s="35" t="str">
        <f t="shared" si="934"/>
        <v>nav</v>
      </c>
      <c r="N1909" s="35" t="str">
        <f t="shared" si="934"/>
        <v>nav</v>
      </c>
      <c r="O1909" s="35" t="str">
        <f t="shared" si="934"/>
        <v>nav</v>
      </c>
      <c r="P1909" s="499" t="str">
        <f t="shared" si="935"/>
        <v>nav</v>
      </c>
    </row>
    <row r="1910" spans="2:16" x14ac:dyDescent="0.3">
      <c r="B1910" s="31" t="s">
        <v>328</v>
      </c>
      <c r="C1910" s="34" t="s">
        <v>10</v>
      </c>
      <c r="D1910" s="35" t="str">
        <f t="shared" ref="D1910:I1910" si="937">IF(ISNUMBER((D1862/C1862-1)*100),(D1862/C1862-1)*100,"nav")</f>
        <v>nav</v>
      </c>
      <c r="E1910" s="35" t="str">
        <f t="shared" si="937"/>
        <v>nav</v>
      </c>
      <c r="F1910" s="35">
        <f t="shared" si="937"/>
        <v>54.165485256687006</v>
      </c>
      <c r="G1910" s="35">
        <f t="shared" si="937"/>
        <v>-18.567332153797476</v>
      </c>
      <c r="H1910" s="35">
        <f t="shared" si="937"/>
        <v>16.288484323137652</v>
      </c>
      <c r="I1910" s="35">
        <f t="shared" si="937"/>
        <v>52.953297327162183</v>
      </c>
      <c r="J1910" s="34" t="s">
        <v>10</v>
      </c>
      <c r="K1910" s="35">
        <f>IF(ISNUMBER((K1862/J1862-1)*100),(K1862/J1862-1)*100,"nav")</f>
        <v>1070.2428337461438</v>
      </c>
      <c r="L1910" s="35">
        <f t="shared" si="934"/>
        <v>144.01247676549022</v>
      </c>
      <c r="M1910" s="35">
        <f t="shared" si="934"/>
        <v>26.058618775026709</v>
      </c>
      <c r="N1910" s="35">
        <f t="shared" si="934"/>
        <v>1.7236600432750215</v>
      </c>
      <c r="O1910" s="35">
        <f t="shared" si="934"/>
        <v>-16.405654733689879</v>
      </c>
      <c r="P1910" s="499">
        <f t="shared" si="935"/>
        <v>-23.870530884241216</v>
      </c>
    </row>
    <row r="1911" spans="2:16" x14ac:dyDescent="0.3">
      <c r="B1911" s="31" t="s">
        <v>329</v>
      </c>
      <c r="C1911" s="34">
        <v>15.540470801161096</v>
      </c>
      <c r="D1911" s="35">
        <f t="shared" ref="D1911:I1911" si="938">IF(ISNUMBER((D1863/C1863-1)*100),(D1863/C1863-1)*100,"nav")</f>
        <v>-23.986223199005362</v>
      </c>
      <c r="E1911" s="35">
        <f t="shared" si="938"/>
        <v>-6.4371174264893138</v>
      </c>
      <c r="F1911" s="35">
        <f t="shared" si="938"/>
        <v>29.654041266027509</v>
      </c>
      <c r="G1911" s="35">
        <f t="shared" si="938"/>
        <v>-17.347007857713905</v>
      </c>
      <c r="H1911" s="35">
        <f t="shared" si="938"/>
        <v>15.178769220279786</v>
      </c>
      <c r="I1911" s="35">
        <f t="shared" si="938"/>
        <v>-29.541581555687646</v>
      </c>
      <c r="J1911" s="34" t="s">
        <v>10</v>
      </c>
      <c r="K1911" s="35" t="str">
        <f t="shared" si="934"/>
        <v>nav</v>
      </c>
      <c r="L1911" s="35" t="str">
        <f t="shared" si="934"/>
        <v>nav</v>
      </c>
      <c r="M1911" s="35" t="str">
        <f t="shared" si="934"/>
        <v>nav</v>
      </c>
      <c r="N1911" s="35" t="str">
        <f t="shared" si="934"/>
        <v>nav</v>
      </c>
      <c r="O1911" s="35" t="str">
        <f t="shared" si="934"/>
        <v>nav</v>
      </c>
      <c r="P1911" s="499" t="str">
        <f t="shared" si="935"/>
        <v>nav</v>
      </c>
    </row>
    <row r="1912" spans="2:16" x14ac:dyDescent="0.3">
      <c r="B1912" s="31" t="s">
        <v>330</v>
      </c>
      <c r="C1912" s="34" t="s">
        <v>12</v>
      </c>
      <c r="D1912" s="35" t="str">
        <f t="shared" ref="D1912:I1912" si="939">IF(ISNUMBER((D1864/C1864-1)*100),(D1864/C1864-1)*100,"nav")</f>
        <v>nav</v>
      </c>
      <c r="E1912" s="35" t="str">
        <f t="shared" si="939"/>
        <v>nav</v>
      </c>
      <c r="F1912" s="35" t="str">
        <f t="shared" si="939"/>
        <v>nav</v>
      </c>
      <c r="G1912" s="35" t="str">
        <f t="shared" si="939"/>
        <v>nav</v>
      </c>
      <c r="H1912" s="35" t="str">
        <f t="shared" si="939"/>
        <v>nav</v>
      </c>
      <c r="I1912" s="35" t="str">
        <f t="shared" si="939"/>
        <v>nav</v>
      </c>
      <c r="J1912" s="34" t="s">
        <v>12</v>
      </c>
      <c r="K1912" s="35" t="str">
        <f t="shared" si="934"/>
        <v>nav</v>
      </c>
      <c r="L1912" s="35" t="str">
        <f t="shared" si="934"/>
        <v>nav</v>
      </c>
      <c r="M1912" s="35" t="str">
        <f t="shared" si="934"/>
        <v>nav</v>
      </c>
      <c r="N1912" s="35" t="str">
        <f t="shared" si="934"/>
        <v>nav</v>
      </c>
      <c r="O1912" s="35" t="str">
        <f t="shared" si="934"/>
        <v>nav</v>
      </c>
      <c r="P1912" s="499" t="str">
        <f t="shared" si="935"/>
        <v>nav</v>
      </c>
    </row>
    <row r="1913" spans="2:16" x14ac:dyDescent="0.3">
      <c r="B1913" s="31" t="s">
        <v>331</v>
      </c>
      <c r="C1913" s="34" t="s">
        <v>10</v>
      </c>
      <c r="D1913" s="35" t="str">
        <f t="shared" ref="D1913:I1913" si="940">IF(ISNUMBER((D1865/C1865-1)*100),(D1865/C1865-1)*100,"nav")</f>
        <v>nav</v>
      </c>
      <c r="E1913" s="35" t="str">
        <f t="shared" si="940"/>
        <v>nav</v>
      </c>
      <c r="F1913" s="35" t="str">
        <f t="shared" si="940"/>
        <v>nav</v>
      </c>
      <c r="G1913" s="35" t="str">
        <f t="shared" si="940"/>
        <v>nav</v>
      </c>
      <c r="H1913" s="35" t="str">
        <f t="shared" si="940"/>
        <v>nav</v>
      </c>
      <c r="I1913" s="35" t="str">
        <f t="shared" si="940"/>
        <v>nav</v>
      </c>
      <c r="J1913" s="34" t="s">
        <v>10</v>
      </c>
      <c r="K1913" s="35" t="str">
        <f t="shared" si="934"/>
        <v>nav</v>
      </c>
      <c r="L1913" s="35" t="str">
        <f t="shared" si="934"/>
        <v>nav</v>
      </c>
      <c r="M1913" s="35" t="str">
        <f t="shared" si="934"/>
        <v>nav</v>
      </c>
      <c r="N1913" s="35" t="str">
        <f t="shared" si="934"/>
        <v>nav</v>
      </c>
      <c r="O1913" s="35" t="str">
        <f t="shared" si="934"/>
        <v>nav</v>
      </c>
      <c r="P1913" s="499" t="str">
        <f t="shared" si="935"/>
        <v>nav</v>
      </c>
    </row>
    <row r="1914" spans="2:16" x14ac:dyDescent="0.3">
      <c r="B1914" s="31" t="s">
        <v>332</v>
      </c>
      <c r="C1914" s="34" t="s">
        <v>10</v>
      </c>
      <c r="D1914" s="35" t="str">
        <f t="shared" ref="D1914:I1914" si="941">IF(ISNUMBER((D1866/C1866-1)*100),(D1866/C1866-1)*100,"nav")</f>
        <v>nav</v>
      </c>
      <c r="E1914" s="35" t="str">
        <f t="shared" si="941"/>
        <v>nav</v>
      </c>
      <c r="F1914" s="35" t="str">
        <f t="shared" si="941"/>
        <v>nav</v>
      </c>
      <c r="G1914" s="35" t="str">
        <f t="shared" si="941"/>
        <v>nav</v>
      </c>
      <c r="H1914" s="35" t="str">
        <f t="shared" si="941"/>
        <v>nav</v>
      </c>
      <c r="I1914" s="35" t="str">
        <f t="shared" si="941"/>
        <v>nav</v>
      </c>
      <c r="J1914" s="34" t="s">
        <v>10</v>
      </c>
      <c r="K1914" s="35" t="str">
        <f t="shared" si="934"/>
        <v>nav</v>
      </c>
      <c r="L1914" s="35" t="str">
        <f t="shared" si="934"/>
        <v>nav</v>
      </c>
      <c r="M1914" s="35" t="str">
        <f t="shared" si="934"/>
        <v>nav</v>
      </c>
      <c r="N1914" s="35" t="str">
        <f t="shared" si="934"/>
        <v>nav</v>
      </c>
      <c r="O1914" s="35" t="str">
        <f t="shared" si="934"/>
        <v>nav</v>
      </c>
      <c r="P1914" s="499" t="str">
        <f t="shared" si="935"/>
        <v>nav</v>
      </c>
    </row>
    <row r="1915" spans="2:16" x14ac:dyDescent="0.3">
      <c r="B1915" s="31" t="s">
        <v>477</v>
      </c>
      <c r="C1915" s="34" t="s">
        <v>10</v>
      </c>
      <c r="D1915" s="35" t="str">
        <f t="shared" ref="D1915:I1915" si="942">IF(ISNUMBER((D1867/C1867-1)*100),(D1867/C1867-1)*100,"nav")</f>
        <v>nav</v>
      </c>
      <c r="E1915" s="35">
        <f t="shared" si="942"/>
        <v>16.948045698341009</v>
      </c>
      <c r="F1915" s="35">
        <f t="shared" si="942"/>
        <v>17.026849453706518</v>
      </c>
      <c r="G1915" s="35">
        <f t="shared" si="942"/>
        <v>7.1809872411751074</v>
      </c>
      <c r="H1915" s="35">
        <f t="shared" si="942"/>
        <v>31.132921585320194</v>
      </c>
      <c r="I1915" s="35">
        <f t="shared" si="942"/>
        <v>-28.261631864183055</v>
      </c>
      <c r="J1915" s="34" t="s">
        <v>10</v>
      </c>
      <c r="K1915" s="35" t="str">
        <f t="shared" ref="K1915:O1915" si="943">IF(ISNUMBER((K1867/J1867-1)*100),(K1867/J1867-1)*100,"nav")</f>
        <v>nav</v>
      </c>
      <c r="L1915" s="35">
        <f t="shared" si="943"/>
        <v>2.1860362391526333</v>
      </c>
      <c r="M1915" s="35">
        <f t="shared" si="943"/>
        <v>-0.4813472319157186</v>
      </c>
      <c r="N1915" s="35">
        <f t="shared" si="943"/>
        <v>3.0201433380388831</v>
      </c>
      <c r="O1915" s="35">
        <f t="shared" si="943"/>
        <v>8.8317061280419615</v>
      </c>
      <c r="P1915" s="499">
        <f>IF(ISNUMBER((P1867/O1867-1)*100),(P1867/O1867-1)*100,"nav")</f>
        <v>6.91404358353509</v>
      </c>
    </row>
    <row r="1916" spans="2:16" s="301" customFormat="1" x14ac:dyDescent="0.3">
      <c r="B1916" s="31" t="s">
        <v>727</v>
      </c>
      <c r="C1916" s="34" t="s">
        <v>10</v>
      </c>
      <c r="D1916" s="35" t="str">
        <f t="shared" ref="D1916:I1916" si="944">IF(ISNUMBER((D1868/C1868-1)*100),(D1868/C1868-1)*100,"nav")</f>
        <v>nav</v>
      </c>
      <c r="E1916" s="35" t="str">
        <f t="shared" si="944"/>
        <v>nav</v>
      </c>
      <c r="F1916" s="35" t="str">
        <f t="shared" si="944"/>
        <v>nav</v>
      </c>
      <c r="G1916" s="35" t="str">
        <f t="shared" si="944"/>
        <v>nav</v>
      </c>
      <c r="H1916" s="35" t="str">
        <f t="shared" si="944"/>
        <v>nav</v>
      </c>
      <c r="I1916" s="35" t="str">
        <f t="shared" si="944"/>
        <v>nav</v>
      </c>
      <c r="J1916" s="34" t="s">
        <v>10</v>
      </c>
      <c r="K1916" s="35" t="str">
        <f t="shared" ref="K1916:P1916" si="945">IF(ISNUMBER((K1868/J1868-1)*100),(K1868/J1868-1)*100,"nav")</f>
        <v>nav</v>
      </c>
      <c r="L1916" s="35" t="str">
        <f t="shared" si="945"/>
        <v>nav</v>
      </c>
      <c r="M1916" s="35" t="str">
        <f t="shared" si="945"/>
        <v>nav</v>
      </c>
      <c r="N1916" s="35" t="str">
        <f t="shared" si="945"/>
        <v>nav</v>
      </c>
      <c r="O1916" s="35" t="str">
        <f t="shared" si="945"/>
        <v>nav</v>
      </c>
      <c r="P1916" s="499" t="str">
        <f t="shared" si="945"/>
        <v>nav</v>
      </c>
    </row>
    <row r="1917" spans="2:16" x14ac:dyDescent="0.3">
      <c r="B1917" s="31" t="s">
        <v>333</v>
      </c>
      <c r="C1917" s="34" t="s">
        <v>12</v>
      </c>
      <c r="D1917" s="35" t="str">
        <f t="shared" ref="D1917:I1917" si="946">IF(ISNUMBER((D1869/C1869-1)*100),(D1869/C1869-1)*100,"nav")</f>
        <v>nav</v>
      </c>
      <c r="E1917" s="35" t="str">
        <f t="shared" si="946"/>
        <v>nav</v>
      </c>
      <c r="F1917" s="35" t="str">
        <f t="shared" si="946"/>
        <v>nav</v>
      </c>
      <c r="G1917" s="35" t="str">
        <f t="shared" si="946"/>
        <v>nav</v>
      </c>
      <c r="H1917" s="35" t="str">
        <f t="shared" si="946"/>
        <v>nav</v>
      </c>
      <c r="I1917" s="35" t="str">
        <f t="shared" si="946"/>
        <v>nav</v>
      </c>
      <c r="J1917" s="34" t="s">
        <v>12</v>
      </c>
      <c r="K1917" s="35" t="str">
        <f t="shared" ref="K1917:P1917" si="947">IF(ISNUMBER((K1869/J1869-1)*100),(K1869/J1869-1)*100,"nav")</f>
        <v>nav</v>
      </c>
      <c r="L1917" s="35" t="str">
        <f t="shared" si="947"/>
        <v>nav</v>
      </c>
      <c r="M1917" s="35" t="str">
        <f t="shared" si="947"/>
        <v>nav</v>
      </c>
      <c r="N1917" s="35" t="str">
        <f t="shared" si="947"/>
        <v>nav</v>
      </c>
      <c r="O1917" s="35" t="str">
        <f t="shared" si="947"/>
        <v>nav</v>
      </c>
      <c r="P1917" s="499" t="str">
        <f t="shared" si="947"/>
        <v>nav</v>
      </c>
    </row>
    <row r="1918" spans="2:16" x14ac:dyDescent="0.3">
      <c r="B1918" s="31" t="s">
        <v>334</v>
      </c>
      <c r="C1918" s="34" t="s">
        <v>10</v>
      </c>
      <c r="D1918" s="35" t="str">
        <f t="shared" ref="D1918:I1918" si="948">IF(ISNUMBER((D1870/C1870-1)*100),(D1870/C1870-1)*100,"nav")</f>
        <v>nav</v>
      </c>
      <c r="E1918" s="35" t="str">
        <f t="shared" si="948"/>
        <v>nav</v>
      </c>
      <c r="F1918" s="35" t="str">
        <f t="shared" si="948"/>
        <v>nav</v>
      </c>
      <c r="G1918" s="35" t="str">
        <f t="shared" si="948"/>
        <v>nav</v>
      </c>
      <c r="H1918" s="35" t="str">
        <f t="shared" si="948"/>
        <v>nav</v>
      </c>
      <c r="I1918" s="35" t="str">
        <f t="shared" si="948"/>
        <v>nav</v>
      </c>
      <c r="J1918" s="34" t="s">
        <v>10</v>
      </c>
      <c r="K1918" s="35" t="str">
        <f t="shared" ref="K1918:P1918" si="949">IF(ISNUMBER((K1870/J1870-1)*100),(K1870/J1870-1)*100,"nav")</f>
        <v>nav</v>
      </c>
      <c r="L1918" s="35" t="str">
        <f t="shared" si="949"/>
        <v>nav</v>
      </c>
      <c r="M1918" s="35" t="str">
        <f t="shared" si="949"/>
        <v>nav</v>
      </c>
      <c r="N1918" s="35" t="str">
        <f t="shared" si="949"/>
        <v>nav</v>
      </c>
      <c r="O1918" s="35" t="str">
        <f t="shared" si="949"/>
        <v>nav</v>
      </c>
      <c r="P1918" s="499" t="str">
        <f t="shared" si="949"/>
        <v>nav</v>
      </c>
    </row>
    <row r="1919" spans="2:16" x14ac:dyDescent="0.3">
      <c r="B1919" s="31" t="s">
        <v>335</v>
      </c>
      <c r="C1919" s="34" t="s">
        <v>12</v>
      </c>
      <c r="D1919" s="35" t="str">
        <f t="shared" ref="D1919:I1919" si="950">IF(ISNUMBER((D1871/C1871-1)*100),(D1871/C1871-1)*100,"nav")</f>
        <v>nav</v>
      </c>
      <c r="E1919" s="35" t="str">
        <f t="shared" si="950"/>
        <v>nav</v>
      </c>
      <c r="F1919" s="35" t="str">
        <f t="shared" si="950"/>
        <v>nav</v>
      </c>
      <c r="G1919" s="35" t="str">
        <f t="shared" si="950"/>
        <v>nav</v>
      </c>
      <c r="H1919" s="35" t="str">
        <f t="shared" si="950"/>
        <v>nav</v>
      </c>
      <c r="I1919" s="35" t="str">
        <f t="shared" si="950"/>
        <v>nav</v>
      </c>
      <c r="J1919" s="34" t="s">
        <v>10</v>
      </c>
      <c r="K1919" s="35" t="str">
        <f t="shared" ref="K1919:P1919" si="951">IF(ISNUMBER((K1871/J1871-1)*100),(K1871/J1871-1)*100,"nav")</f>
        <v>nav</v>
      </c>
      <c r="L1919" s="35" t="str">
        <f t="shared" si="951"/>
        <v>nav</v>
      </c>
      <c r="M1919" s="35" t="str">
        <f t="shared" si="951"/>
        <v>nav</v>
      </c>
      <c r="N1919" s="35" t="str">
        <f t="shared" si="951"/>
        <v>nav</v>
      </c>
      <c r="O1919" s="35" t="str">
        <f t="shared" si="951"/>
        <v>nav</v>
      </c>
      <c r="P1919" s="499" t="str">
        <f t="shared" si="951"/>
        <v>nav</v>
      </c>
    </row>
    <row r="1920" spans="2:16" x14ac:dyDescent="0.3">
      <c r="B1920" s="31" t="s">
        <v>336</v>
      </c>
      <c r="C1920" s="34" t="s">
        <v>10</v>
      </c>
      <c r="D1920" s="35" t="str">
        <f t="shared" ref="D1920:I1920" si="952">IF(ISNUMBER((D1872/C1872-1)*100),(D1872/C1872-1)*100,"nav")</f>
        <v>nav</v>
      </c>
      <c r="E1920" s="35" t="str">
        <f t="shared" si="952"/>
        <v>nav</v>
      </c>
      <c r="F1920" s="35" t="str">
        <f t="shared" si="952"/>
        <v>nav</v>
      </c>
      <c r="G1920" s="35" t="str">
        <f t="shared" si="952"/>
        <v>nav</v>
      </c>
      <c r="H1920" s="35" t="str">
        <f t="shared" si="952"/>
        <v>nav</v>
      </c>
      <c r="I1920" s="35" t="str">
        <f t="shared" si="952"/>
        <v>nav</v>
      </c>
      <c r="J1920" s="34" t="s">
        <v>10</v>
      </c>
      <c r="K1920" s="35" t="str">
        <f t="shared" ref="K1920:P1920" si="953">IF(ISNUMBER((K1872/J1872-1)*100),(K1872/J1872-1)*100,"nav")</f>
        <v>nav</v>
      </c>
      <c r="L1920" s="35" t="str">
        <f t="shared" si="953"/>
        <v>nav</v>
      </c>
      <c r="M1920" s="35" t="str">
        <f t="shared" si="953"/>
        <v>nav</v>
      </c>
      <c r="N1920" s="35" t="str">
        <f t="shared" si="953"/>
        <v>nav</v>
      </c>
      <c r="O1920" s="35" t="str">
        <f t="shared" si="953"/>
        <v>nav</v>
      </c>
      <c r="P1920" s="499" t="str">
        <f t="shared" si="953"/>
        <v>nav</v>
      </c>
    </row>
    <row r="1921" spans="2:16" x14ac:dyDescent="0.3">
      <c r="B1921" s="31" t="s">
        <v>337</v>
      </c>
      <c r="C1921" s="34">
        <v>82.764861172606928</v>
      </c>
      <c r="D1921" s="35">
        <f t="shared" ref="D1921:I1921" si="954">IF(ISNUMBER((D1873/C1873-1)*100),(D1873/C1873-1)*100,"nav")</f>
        <v>31.747771212779206</v>
      </c>
      <c r="E1921" s="35">
        <f t="shared" si="954"/>
        <v>44.959595851349832</v>
      </c>
      <c r="F1921" s="35">
        <f t="shared" si="954"/>
        <v>32.597237660998516</v>
      </c>
      <c r="G1921" s="35">
        <f t="shared" si="954"/>
        <v>52.906608243090616</v>
      </c>
      <c r="H1921" s="35">
        <f t="shared" si="954"/>
        <v>25.271088825740517</v>
      </c>
      <c r="I1921" s="35">
        <f t="shared" si="954"/>
        <v>-1.9284729793822231</v>
      </c>
      <c r="J1921" s="34" t="s">
        <v>10</v>
      </c>
      <c r="K1921" s="35" t="str">
        <f t="shared" ref="K1921:P1921" si="955">IF(ISNUMBER((K1873/J1873-1)*100),(K1873/J1873-1)*100,"nav")</f>
        <v>nav</v>
      </c>
      <c r="L1921" s="35" t="str">
        <f t="shared" si="955"/>
        <v>nav</v>
      </c>
      <c r="M1921" s="35" t="str">
        <f t="shared" si="955"/>
        <v>nav</v>
      </c>
      <c r="N1921" s="35" t="str">
        <f t="shared" si="955"/>
        <v>nav</v>
      </c>
      <c r="O1921" s="35" t="str">
        <f t="shared" si="955"/>
        <v>nav</v>
      </c>
      <c r="P1921" s="499" t="str">
        <f t="shared" si="955"/>
        <v>nav</v>
      </c>
    </row>
    <row r="1922" spans="2:16" x14ac:dyDescent="0.3">
      <c r="B1922" s="31" t="s">
        <v>338</v>
      </c>
      <c r="C1922" s="34" t="s">
        <v>10</v>
      </c>
      <c r="D1922" s="35" t="str">
        <f t="shared" ref="D1922:I1922" si="956">IF(ISNUMBER((D1874/C1874-1)*100),(D1874/C1874-1)*100,"nav")</f>
        <v>nav</v>
      </c>
      <c r="E1922" s="35" t="str">
        <f t="shared" si="956"/>
        <v>nav</v>
      </c>
      <c r="F1922" s="35" t="str">
        <f t="shared" si="956"/>
        <v>nav</v>
      </c>
      <c r="G1922" s="35" t="str">
        <f t="shared" si="956"/>
        <v>nav</v>
      </c>
      <c r="H1922" s="35" t="str">
        <f t="shared" si="956"/>
        <v>nav</v>
      </c>
      <c r="I1922" s="35" t="str">
        <f t="shared" si="956"/>
        <v>nav</v>
      </c>
      <c r="J1922" s="34" t="s">
        <v>10</v>
      </c>
      <c r="K1922" s="35" t="str">
        <f t="shared" ref="K1922:P1922" si="957">IF(ISNUMBER((K1874/J1874-1)*100),(K1874/J1874-1)*100,"nav")</f>
        <v>nav</v>
      </c>
      <c r="L1922" s="35">
        <f t="shared" si="957"/>
        <v>11.551695141799101</v>
      </c>
      <c r="M1922" s="35">
        <f t="shared" si="957"/>
        <v>24.655141673642376</v>
      </c>
      <c r="N1922" s="35">
        <f t="shared" si="957"/>
        <v>14.083948776500943</v>
      </c>
      <c r="O1922" s="35">
        <f t="shared" si="957"/>
        <v>17.123258875473056</v>
      </c>
      <c r="P1922" s="499">
        <f t="shared" si="957"/>
        <v>26.749311747785498</v>
      </c>
    </row>
    <row r="1923" spans="2:16" x14ac:dyDescent="0.3">
      <c r="B1923" s="31" t="s">
        <v>339</v>
      </c>
      <c r="C1923" s="34" t="s">
        <v>10</v>
      </c>
      <c r="D1923" s="35" t="str">
        <f t="shared" ref="D1923:I1923" si="958">IF(ISNUMBER((D1875/C1875-1)*100),(D1875/C1875-1)*100,"nav")</f>
        <v>nav</v>
      </c>
      <c r="E1923" s="35" t="str">
        <f t="shared" si="958"/>
        <v>nav</v>
      </c>
      <c r="F1923" s="35" t="str">
        <f t="shared" si="958"/>
        <v>nav</v>
      </c>
      <c r="G1923" s="35" t="str">
        <f t="shared" si="958"/>
        <v>nav</v>
      </c>
      <c r="H1923" s="35" t="str">
        <f t="shared" si="958"/>
        <v>nav</v>
      </c>
      <c r="I1923" s="35" t="str">
        <f t="shared" si="958"/>
        <v>nav</v>
      </c>
      <c r="J1923" s="34" t="s">
        <v>10</v>
      </c>
      <c r="K1923" s="35" t="str">
        <f t="shared" ref="K1923:P1923" si="959">IF(ISNUMBER((K1875/J1875-1)*100),(K1875/J1875-1)*100,"nav")</f>
        <v>nav</v>
      </c>
      <c r="L1923" s="35" t="str">
        <f t="shared" si="959"/>
        <v>nav</v>
      </c>
      <c r="M1923" s="35" t="str">
        <f t="shared" si="959"/>
        <v>nav</v>
      </c>
      <c r="N1923" s="35" t="str">
        <f t="shared" si="959"/>
        <v>nav</v>
      </c>
      <c r="O1923" s="35" t="str">
        <f t="shared" si="959"/>
        <v>nav</v>
      </c>
      <c r="P1923" s="499" t="str">
        <f t="shared" si="959"/>
        <v>nav</v>
      </c>
    </row>
    <row r="1924" spans="2:16" x14ac:dyDescent="0.3">
      <c r="B1924" s="33" t="s">
        <v>340</v>
      </c>
      <c r="C1924" s="36" t="s">
        <v>12</v>
      </c>
      <c r="D1924" s="37" t="str">
        <f t="shared" ref="D1924:I1924" si="960">IF(ISNUMBER((D1876/C1876-1)*100),(D1876/C1876-1)*100,"nav")</f>
        <v>nav</v>
      </c>
      <c r="E1924" s="37" t="str">
        <f t="shared" si="960"/>
        <v>nav</v>
      </c>
      <c r="F1924" s="37" t="str">
        <f t="shared" si="960"/>
        <v>nav</v>
      </c>
      <c r="G1924" s="37" t="str">
        <f t="shared" si="960"/>
        <v>nav</v>
      </c>
      <c r="H1924" s="37" t="str">
        <f t="shared" si="960"/>
        <v>nav</v>
      </c>
      <c r="I1924" s="37" t="str">
        <f t="shared" si="960"/>
        <v>nav</v>
      </c>
      <c r="J1924" s="36" t="s">
        <v>12</v>
      </c>
      <c r="K1924" s="37" t="str">
        <f t="shared" ref="K1924:P1924" si="961">IF(ISNUMBER((K1876/J1876-1)*100),(K1876/J1876-1)*100,"nav")</f>
        <v>nav</v>
      </c>
      <c r="L1924" s="37" t="str">
        <f t="shared" si="961"/>
        <v>nav</v>
      </c>
      <c r="M1924" s="37" t="str">
        <f t="shared" si="961"/>
        <v>nav</v>
      </c>
      <c r="N1924" s="37" t="str">
        <f t="shared" si="961"/>
        <v>nav</v>
      </c>
      <c r="O1924" s="37" t="str">
        <f t="shared" si="961"/>
        <v>nav</v>
      </c>
      <c r="P1924" s="500" t="str">
        <f t="shared" si="961"/>
        <v>nav</v>
      </c>
    </row>
    <row r="1925" spans="2:16" x14ac:dyDescent="0.3">
      <c r="B1925" s="3"/>
      <c r="C1925" s="11"/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</row>
    <row r="1926" spans="2:16" x14ac:dyDescent="0.3">
      <c r="B1926" s="722" t="s">
        <v>445</v>
      </c>
      <c r="C1926" s="722"/>
      <c r="D1926" s="722"/>
      <c r="E1926" s="722"/>
      <c r="F1926" s="722"/>
      <c r="G1926" s="722"/>
      <c r="H1926" s="722"/>
      <c r="I1926" s="722"/>
      <c r="J1926" s="722"/>
      <c r="K1926" s="722"/>
      <c r="L1926" s="722"/>
      <c r="M1926" s="722"/>
      <c r="N1926" s="722"/>
      <c r="O1926" s="722"/>
      <c r="P1926" s="722"/>
    </row>
    <row r="1927" spans="2:16" x14ac:dyDescent="0.3">
      <c r="B1927" s="709" t="s">
        <v>446</v>
      </c>
      <c r="C1927" s="709"/>
      <c r="D1927" s="709"/>
      <c r="E1927" s="709"/>
      <c r="F1927" s="709"/>
      <c r="G1927" s="709"/>
      <c r="H1927" s="709"/>
      <c r="I1927" s="709"/>
      <c r="J1927" s="709"/>
      <c r="K1927" s="709"/>
      <c r="L1927" s="709"/>
      <c r="M1927" s="709"/>
      <c r="N1927" s="709"/>
      <c r="O1927" s="709"/>
      <c r="P1927" s="709"/>
    </row>
    <row r="1928" spans="2:16" x14ac:dyDescent="0.3">
      <c r="B1928" s="4" t="s">
        <v>581</v>
      </c>
      <c r="C1928" s="21"/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</row>
    <row r="1929" spans="2:16" x14ac:dyDescent="0.3">
      <c r="B1929" s="3"/>
      <c r="C1929" s="11"/>
      <c r="D1929" s="11"/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</row>
    <row r="1930" spans="2:16" x14ac:dyDescent="0.3">
      <c r="B1930" s="16"/>
      <c r="C1930" s="694" t="s">
        <v>438</v>
      </c>
      <c r="D1930" s="695"/>
      <c r="E1930" s="695"/>
      <c r="F1930" s="695"/>
      <c r="G1930" s="695"/>
      <c r="H1930" s="695"/>
      <c r="I1930" s="695"/>
      <c r="J1930" s="695"/>
      <c r="K1930" s="695"/>
      <c r="L1930" s="695"/>
      <c r="M1930" s="695"/>
      <c r="N1930" s="695"/>
      <c r="O1930" s="695"/>
      <c r="P1930" s="695"/>
    </row>
    <row r="1931" spans="2:16" x14ac:dyDescent="0.3">
      <c r="B1931" s="7"/>
      <c r="C1931" s="706" t="s">
        <v>420</v>
      </c>
      <c r="D1931" s="707"/>
      <c r="E1931" s="707"/>
      <c r="F1931" s="707"/>
      <c r="G1931" s="707"/>
      <c r="H1931" s="707"/>
      <c r="I1931" s="707"/>
      <c r="J1931" s="706" t="s">
        <v>421</v>
      </c>
      <c r="K1931" s="707"/>
      <c r="L1931" s="707"/>
      <c r="M1931" s="707"/>
      <c r="N1931" s="707"/>
      <c r="O1931" s="707"/>
      <c r="P1931" s="707"/>
    </row>
    <row r="1932" spans="2:16" x14ac:dyDescent="0.3">
      <c r="B1932" s="3"/>
      <c r="C1932" s="432">
        <v>2014</v>
      </c>
      <c r="D1932" s="433">
        <v>2015</v>
      </c>
      <c r="E1932" s="433">
        <v>2016</v>
      </c>
      <c r="F1932" s="433">
        <v>2017</v>
      </c>
      <c r="G1932" s="433">
        <v>2018</v>
      </c>
      <c r="H1932" s="433">
        <v>2019</v>
      </c>
      <c r="I1932" s="433">
        <v>2020</v>
      </c>
      <c r="J1932" s="384">
        <v>2014</v>
      </c>
      <c r="K1932" s="385">
        <v>2015</v>
      </c>
      <c r="L1932" s="385">
        <v>2016</v>
      </c>
      <c r="M1932" s="385">
        <v>2017</v>
      </c>
      <c r="N1932" s="385">
        <v>2018</v>
      </c>
      <c r="O1932" s="385">
        <v>2019</v>
      </c>
      <c r="P1932" s="385">
        <v>2020</v>
      </c>
    </row>
    <row r="1933" spans="2:16" x14ac:dyDescent="0.3">
      <c r="B1933" s="32" t="s">
        <v>327</v>
      </c>
      <c r="C1933" s="42" t="s">
        <v>10</v>
      </c>
      <c r="D1933" s="43" t="s">
        <v>10</v>
      </c>
      <c r="E1933" s="43" t="s">
        <v>10</v>
      </c>
      <c r="F1933" s="43" t="s">
        <v>10</v>
      </c>
      <c r="G1933" s="43" t="s">
        <v>10</v>
      </c>
      <c r="H1933" s="43" t="s">
        <v>10</v>
      </c>
      <c r="I1933" s="43" t="s">
        <v>10</v>
      </c>
      <c r="J1933" s="42">
        <f>[1]ARG!C259</f>
        <v>49469.993346034542</v>
      </c>
      <c r="K1933" s="43">
        <f>[1]ARG!D259</f>
        <v>45081.87972847213</v>
      </c>
      <c r="L1933" s="43">
        <f>[1]ARG!E259</f>
        <v>53010.104896099736</v>
      </c>
      <c r="M1933" s="43">
        <f>[1]ARG!F259</f>
        <v>60481.840839398057</v>
      </c>
      <c r="N1933" s="43">
        <f>[1]ARG!G259</f>
        <v>42518.009136687971</v>
      </c>
      <c r="O1933" s="43">
        <f>[1]ARG!H259</f>
        <v>38959.541491944234</v>
      </c>
      <c r="P1933" s="498">
        <f>[1]ARG!I259</f>
        <v>40433.384834799144</v>
      </c>
    </row>
    <row r="1934" spans="2:16" s="301" customFormat="1" x14ac:dyDescent="0.3">
      <c r="B1934" s="31" t="s">
        <v>640</v>
      </c>
      <c r="C1934" s="34" t="s">
        <v>10</v>
      </c>
      <c r="D1934" s="35" t="s">
        <v>10</v>
      </c>
      <c r="E1934" s="35" t="s">
        <v>10</v>
      </c>
      <c r="F1934" s="35" t="s">
        <v>10</v>
      </c>
      <c r="G1934" s="35" t="s">
        <v>10</v>
      </c>
      <c r="H1934" s="35" t="s">
        <v>10</v>
      </c>
      <c r="I1934" s="35" t="s">
        <v>10</v>
      </c>
      <c r="J1934" s="34" t="s">
        <v>10</v>
      </c>
      <c r="K1934" s="35" t="s">
        <v>10</v>
      </c>
      <c r="L1934" s="35" t="s">
        <v>10</v>
      </c>
      <c r="M1934" s="35" t="s">
        <v>10</v>
      </c>
      <c r="N1934" s="35" t="s">
        <v>10</v>
      </c>
      <c r="O1934" s="35" t="s">
        <v>10</v>
      </c>
      <c r="P1934" s="499" t="s">
        <v>10</v>
      </c>
    </row>
    <row r="1935" spans="2:16" x14ac:dyDescent="0.3">
      <c r="B1935" s="31" t="s">
        <v>328</v>
      </c>
      <c r="C1935" s="34" t="s">
        <v>10</v>
      </c>
      <c r="D1935" s="35" t="s">
        <v>10</v>
      </c>
      <c r="E1935" s="35">
        <f>[1]BO!E256</f>
        <v>388.84643640050018</v>
      </c>
      <c r="F1935" s="35">
        <f>[1]BO!F256</f>
        <v>384.16229533541821</v>
      </c>
      <c r="G1935" s="35">
        <f>[1]BO!G256</f>
        <v>337.14163413427173</v>
      </c>
      <c r="H1935" s="35">
        <f>[1]BO!H256</f>
        <v>251.61802198792836</v>
      </c>
      <c r="I1935" s="35">
        <f>[1]BO!I256</f>
        <v>83.938089579981963</v>
      </c>
      <c r="J1935" s="34">
        <f>[1]BO!C246</f>
        <v>450.42448206997085</v>
      </c>
      <c r="K1935" s="35">
        <f>[1]BO!D246</f>
        <v>508.44299300291539</v>
      </c>
      <c r="L1935" s="35">
        <f>[1]BO!E246</f>
        <v>558.45928556851311</v>
      </c>
      <c r="M1935" s="35">
        <f>[1]BO!F246</f>
        <v>651.1344950437317</v>
      </c>
      <c r="N1935" s="35">
        <f>[1]BO!G246</f>
        <v>774.8129338466938</v>
      </c>
      <c r="O1935" s="35">
        <f>[1]BO!H246</f>
        <v>922.76110386152322</v>
      </c>
      <c r="P1935" s="499">
        <f>[1]BO!I246</f>
        <v>881.5703648416968</v>
      </c>
    </row>
    <row r="1936" spans="2:16" x14ac:dyDescent="0.3">
      <c r="B1936" s="31" t="s">
        <v>329</v>
      </c>
      <c r="C1936" s="34" t="s">
        <v>10</v>
      </c>
      <c r="D1936" s="35" t="s">
        <v>10</v>
      </c>
      <c r="E1936" s="35" t="s">
        <v>10</v>
      </c>
      <c r="F1936" s="35" t="s">
        <v>10</v>
      </c>
      <c r="G1936" s="35" t="s">
        <v>10</v>
      </c>
      <c r="H1936" s="35" t="s">
        <v>10</v>
      </c>
      <c r="I1936" s="35" t="s">
        <v>10</v>
      </c>
      <c r="J1936" s="34">
        <f>[1]BR!C254</f>
        <v>400585.55314902117</v>
      </c>
      <c r="K1936" s="35">
        <f>[1]BR!D254</f>
        <v>310787.08179830475</v>
      </c>
      <c r="L1936" s="35">
        <f>[1]BR!E254</f>
        <v>318516.96552120114</v>
      </c>
      <c r="M1936" s="35">
        <f>[1]BR!F254</f>
        <v>385273.89130775258</v>
      </c>
      <c r="N1936" s="35">
        <f>[1]BR!G254</f>
        <v>383925.11502570432</v>
      </c>
      <c r="O1936" s="35">
        <f>[1]BR!H254</f>
        <v>446547.40298077848</v>
      </c>
      <c r="P1936" s="499">
        <f>[1]BR!I254</f>
        <v>385524.21707334521</v>
      </c>
    </row>
    <row r="1937" spans="2:17" x14ac:dyDescent="0.3">
      <c r="B1937" s="31" t="s">
        <v>330</v>
      </c>
      <c r="C1937" s="34" t="s">
        <v>12</v>
      </c>
      <c r="D1937" s="35" t="s">
        <v>12</v>
      </c>
      <c r="E1937" s="35" t="s">
        <v>12</v>
      </c>
      <c r="F1937" s="35" t="s">
        <v>12</v>
      </c>
      <c r="G1937" s="35" t="s">
        <v>12</v>
      </c>
      <c r="H1937" s="35" t="s">
        <v>12</v>
      </c>
      <c r="I1937" s="35" t="s">
        <v>10</v>
      </c>
      <c r="J1937" s="34" t="s">
        <v>12</v>
      </c>
      <c r="K1937" s="35" t="s">
        <v>12</v>
      </c>
      <c r="L1937" s="35" t="s">
        <v>12</v>
      </c>
      <c r="M1937" s="35" t="s">
        <v>12</v>
      </c>
      <c r="N1937" s="35" t="s">
        <v>12</v>
      </c>
      <c r="O1937" s="35" t="s">
        <v>12</v>
      </c>
      <c r="P1937" s="499" t="s">
        <v>10</v>
      </c>
    </row>
    <row r="1938" spans="2:17" x14ac:dyDescent="0.3">
      <c r="B1938" s="31" t="s">
        <v>331</v>
      </c>
      <c r="C1938" s="34" t="s">
        <v>10</v>
      </c>
      <c r="D1938" s="35" t="s">
        <v>10</v>
      </c>
      <c r="E1938" s="35" t="s">
        <v>10</v>
      </c>
      <c r="F1938" s="35" t="s">
        <v>10</v>
      </c>
      <c r="G1938" s="35" t="s">
        <v>10</v>
      </c>
      <c r="H1938" s="35" t="s">
        <v>10</v>
      </c>
      <c r="I1938" s="35" t="s">
        <v>10</v>
      </c>
      <c r="J1938" s="34" t="s">
        <v>10</v>
      </c>
      <c r="K1938" s="35" t="s">
        <v>10</v>
      </c>
      <c r="L1938" s="35" t="s">
        <v>10</v>
      </c>
      <c r="M1938" s="35" t="s">
        <v>10</v>
      </c>
      <c r="N1938" s="35" t="s">
        <v>10</v>
      </c>
      <c r="O1938" s="35" t="s">
        <v>10</v>
      </c>
      <c r="P1938" s="499" t="s">
        <v>10</v>
      </c>
    </row>
    <row r="1939" spans="2:17" x14ac:dyDescent="0.3">
      <c r="B1939" s="31" t="s">
        <v>332</v>
      </c>
      <c r="C1939" s="34" t="s">
        <v>10</v>
      </c>
      <c r="D1939" s="35" t="s">
        <v>10</v>
      </c>
      <c r="E1939" s="35" t="s">
        <v>10</v>
      </c>
      <c r="F1939" s="35" t="s">
        <v>10</v>
      </c>
      <c r="G1939" s="35" t="s">
        <v>10</v>
      </c>
      <c r="H1939" s="35" t="s">
        <v>10</v>
      </c>
      <c r="I1939" s="35" t="s">
        <v>10</v>
      </c>
      <c r="J1939" s="34" t="s">
        <v>10</v>
      </c>
      <c r="K1939" s="35" t="s">
        <v>10</v>
      </c>
      <c r="L1939" s="35" t="s">
        <v>10</v>
      </c>
      <c r="M1939" s="35" t="s">
        <v>10</v>
      </c>
      <c r="N1939" s="35" t="s">
        <v>10</v>
      </c>
      <c r="O1939" s="35" t="s">
        <v>10</v>
      </c>
      <c r="P1939" s="499" t="s">
        <v>10</v>
      </c>
    </row>
    <row r="1940" spans="2:17" x14ac:dyDescent="0.3">
      <c r="B1940" s="31" t="s">
        <v>477</v>
      </c>
      <c r="C1940" s="34" t="s">
        <v>10</v>
      </c>
      <c r="D1940" s="35">
        <f>[1]CW!D280</f>
        <v>613.36536312849159</v>
      </c>
      <c r="E1940" s="35">
        <f>[1]CW!E280</f>
        <v>611.41899441340786</v>
      </c>
      <c r="F1940" s="35">
        <f>[1]CW!F280</f>
        <v>578.26983240223467</v>
      </c>
      <c r="G1940" s="35">
        <f>[1]CW!G280</f>
        <v>507.79888268156424</v>
      </c>
      <c r="H1940" s="35">
        <f>[1]CW!H280</f>
        <v>558.05139664804472</v>
      </c>
      <c r="I1940" s="35">
        <f>[1]CW!I280</f>
        <v>335.50782122905025</v>
      </c>
      <c r="J1940" s="34" t="s">
        <v>10</v>
      </c>
      <c r="K1940" s="35">
        <f>[1]CW!D270</f>
        <v>532.00837988826811</v>
      </c>
      <c r="L1940" s="35">
        <f>[1]CW!E270</f>
        <v>598.34357541899442</v>
      </c>
      <c r="M1940" s="35">
        <f>[1]CW!F270</f>
        <v>688.84692737430169</v>
      </c>
      <c r="N1940" s="35">
        <f>[1]CW!G270</f>
        <v>794.54078212290506</v>
      </c>
      <c r="O1940" s="35">
        <f>[1]CW!H270</f>
        <v>822.2335195530726</v>
      </c>
      <c r="P1940" s="35">
        <f>[1]CW!I270</f>
        <v>822.2335195530726</v>
      </c>
      <c r="Q1940" s="629"/>
    </row>
    <row r="1941" spans="2:17" s="301" customFormat="1" x14ac:dyDescent="0.3">
      <c r="B1941" s="31" t="s">
        <v>727</v>
      </c>
      <c r="C1941" s="34" t="s">
        <v>10</v>
      </c>
      <c r="D1941" s="35" t="s">
        <v>10</v>
      </c>
      <c r="E1941" s="35" t="s">
        <v>10</v>
      </c>
      <c r="F1941" s="35" t="s">
        <v>10</v>
      </c>
      <c r="G1941" s="35" t="s">
        <v>10</v>
      </c>
      <c r="H1941" s="35" t="s">
        <v>10</v>
      </c>
      <c r="I1941" s="35" t="s">
        <v>10</v>
      </c>
      <c r="J1941" s="34" t="s">
        <v>10</v>
      </c>
      <c r="K1941" s="35">
        <f>[1]EC!D252</f>
        <v>4315.9406187099994</v>
      </c>
      <c r="L1941" s="35">
        <f>[1]EC!E252</f>
        <v>4504.3921127799986</v>
      </c>
      <c r="M1941" s="35">
        <f>[1]EC!F252</f>
        <v>5044.1931633433996</v>
      </c>
      <c r="N1941" s="35">
        <f>[1]EC!G252</f>
        <v>5966.6123070256344</v>
      </c>
      <c r="O1941" s="35">
        <f>[1]EC!H252</f>
        <v>6222.9835121199876</v>
      </c>
      <c r="P1941" s="499">
        <f>[1]EC!I252</f>
        <v>4286.9504090600176</v>
      </c>
    </row>
    <row r="1942" spans="2:17" x14ac:dyDescent="0.3">
      <c r="B1942" s="31" t="s">
        <v>333</v>
      </c>
      <c r="C1942" s="34" t="s">
        <v>12</v>
      </c>
      <c r="D1942" s="35" t="s">
        <v>12</v>
      </c>
      <c r="E1942" s="35" t="s">
        <v>12</v>
      </c>
      <c r="F1942" s="35" t="s">
        <v>12</v>
      </c>
      <c r="G1942" s="35" t="s">
        <v>12</v>
      </c>
      <c r="H1942" s="35" t="s">
        <v>12</v>
      </c>
      <c r="I1942" s="35">
        <v>0</v>
      </c>
      <c r="J1942" s="34" t="s">
        <v>12</v>
      </c>
      <c r="K1942" s="35" t="s">
        <v>12</v>
      </c>
      <c r="L1942" s="35" t="s">
        <v>12</v>
      </c>
      <c r="M1942" s="35" t="s">
        <v>12</v>
      </c>
      <c r="N1942" s="35" t="s">
        <v>12</v>
      </c>
      <c r="O1942" s="35" t="s">
        <v>12</v>
      </c>
      <c r="P1942" s="499" t="s">
        <v>10</v>
      </c>
    </row>
    <row r="1943" spans="2:17" x14ac:dyDescent="0.3">
      <c r="B1943" s="31" t="s">
        <v>334</v>
      </c>
      <c r="C1943" s="34" t="s">
        <v>10</v>
      </c>
      <c r="D1943" s="35" t="s">
        <v>10</v>
      </c>
      <c r="E1943" s="35" t="s">
        <v>10</v>
      </c>
      <c r="F1943" s="35" t="s">
        <v>10</v>
      </c>
      <c r="G1943" s="35" t="s">
        <v>10</v>
      </c>
      <c r="H1943" s="35" t="s">
        <v>10</v>
      </c>
      <c r="I1943" s="35">
        <v>0</v>
      </c>
      <c r="J1943" s="34" t="s">
        <v>10</v>
      </c>
      <c r="K1943" s="35" t="s">
        <v>10</v>
      </c>
      <c r="L1943" s="35" t="s">
        <v>10</v>
      </c>
      <c r="M1943" s="35" t="s">
        <v>10</v>
      </c>
      <c r="N1943" s="35" t="s">
        <v>10</v>
      </c>
      <c r="O1943" s="35" t="s">
        <v>10</v>
      </c>
      <c r="P1943" s="499" t="s">
        <v>10</v>
      </c>
    </row>
    <row r="1944" spans="2:17" x14ac:dyDescent="0.3">
      <c r="B1944" s="31" t="s">
        <v>335</v>
      </c>
      <c r="C1944" s="34" t="s">
        <v>10</v>
      </c>
      <c r="D1944" s="35" t="s">
        <v>10</v>
      </c>
      <c r="E1944" s="35" t="s">
        <v>10</v>
      </c>
      <c r="F1944" s="35" t="s">
        <v>10</v>
      </c>
      <c r="G1944" s="35" t="s">
        <v>10</v>
      </c>
      <c r="H1944" s="35" t="s">
        <v>10</v>
      </c>
      <c r="I1944" s="35">
        <v>0</v>
      </c>
      <c r="J1944" s="34" t="s">
        <v>10</v>
      </c>
      <c r="K1944" s="35" t="s">
        <v>10</v>
      </c>
      <c r="L1944" s="35" t="s">
        <v>10</v>
      </c>
      <c r="M1944" s="35" t="s">
        <v>10</v>
      </c>
      <c r="N1944" s="35" t="s">
        <v>10</v>
      </c>
      <c r="O1944" s="35" t="s">
        <v>10</v>
      </c>
      <c r="P1944" s="499" t="s">
        <v>10</v>
      </c>
    </row>
    <row r="1945" spans="2:17" x14ac:dyDescent="0.3">
      <c r="B1945" s="31" t="s">
        <v>336</v>
      </c>
      <c r="C1945" s="34" t="s">
        <v>10</v>
      </c>
      <c r="D1945" s="35" t="s">
        <v>10</v>
      </c>
      <c r="E1945" s="35" t="s">
        <v>10</v>
      </c>
      <c r="F1945" s="35" t="s">
        <v>10</v>
      </c>
      <c r="G1945" s="35" t="s">
        <v>10</v>
      </c>
      <c r="H1945" s="35" t="s">
        <v>10</v>
      </c>
      <c r="I1945" s="35" t="s">
        <v>10</v>
      </c>
      <c r="J1945" s="34">
        <f>[1]JM!C253</f>
        <v>1582.1231210351636</v>
      </c>
      <c r="K1945" s="35">
        <f>[1]JM!D253</f>
        <v>1924.5321260873902</v>
      </c>
      <c r="L1945" s="35">
        <f>[1]JM!E253</f>
        <v>2200.3296468822759</v>
      </c>
      <c r="M1945" s="35">
        <f>[1]JM!F253</f>
        <v>2769.6983647866027</v>
      </c>
      <c r="N1945" s="35">
        <f>[1]JM!G253</f>
        <v>1547.9932379152704</v>
      </c>
      <c r="O1945" s="35">
        <f>[1]JM!H253</f>
        <v>3349.1435433992115</v>
      </c>
      <c r="P1945" s="499">
        <f>[1]JM!I253</f>
        <v>3315.1350148508263</v>
      </c>
    </row>
    <row r="1946" spans="2:17" x14ac:dyDescent="0.3">
      <c r="B1946" s="31" t="s">
        <v>337</v>
      </c>
      <c r="C1946" s="34" t="s">
        <v>10</v>
      </c>
      <c r="D1946" s="35">
        <f>[1]RD!D279</f>
        <v>961.7561191324387</v>
      </c>
      <c r="E1946" s="35">
        <f>[1]RD!E279</f>
        <v>1492.3185759486089</v>
      </c>
      <c r="F1946" s="35">
        <f>[1]RD!F279</f>
        <v>1391.4943829097538</v>
      </c>
      <c r="G1946" s="35">
        <f>[1]RD!G279</f>
        <v>1469.7701410520276</v>
      </c>
      <c r="H1946" s="35">
        <f>[1]RD!H279</f>
        <v>1527.9571002195062</v>
      </c>
      <c r="I1946" s="35">
        <f>[1]RD!I279</f>
        <v>827.96741383311564</v>
      </c>
      <c r="J1946" s="34">
        <f>[1]RD!C269</f>
        <v>4834.1116131798062</v>
      </c>
      <c r="K1946" s="35">
        <f>[1]RD!D269</f>
        <v>5542.1012221964547</v>
      </c>
      <c r="L1946" s="35">
        <f>[1]RD!E269</f>
        <v>5963.1968045189788</v>
      </c>
      <c r="M1946" s="35">
        <f>[1]RD!F269</f>
        <v>6713.4853184017666</v>
      </c>
      <c r="N1946" s="35">
        <f>[1]RD!G269</f>
        <v>6820.7732031992846</v>
      </c>
      <c r="O1946" s="35">
        <f>[1]RD!H269</f>
        <v>7280.3469345329167</v>
      </c>
      <c r="P1946" s="499">
        <f>[1]RD!I269</f>
        <v>6443.0431666204149</v>
      </c>
    </row>
    <row r="1947" spans="2:17" x14ac:dyDescent="0.3">
      <c r="B1947" s="31" t="s">
        <v>338</v>
      </c>
      <c r="C1947" s="34" t="s">
        <v>10</v>
      </c>
      <c r="D1947" s="35" t="s">
        <v>10</v>
      </c>
      <c r="E1947" s="35" t="s">
        <v>10</v>
      </c>
      <c r="F1947" s="35" t="s">
        <v>10</v>
      </c>
      <c r="G1947" s="35" t="s">
        <v>10</v>
      </c>
      <c r="H1947" s="35" t="s">
        <v>10</v>
      </c>
      <c r="I1947" s="35">
        <v>86.441810915965846</v>
      </c>
      <c r="J1947" s="34" t="s">
        <v>10</v>
      </c>
      <c r="K1947" s="35">
        <f>[1]PY!D251</f>
        <v>44.081596184027674</v>
      </c>
      <c r="L1947" s="35">
        <f>[1]PY!E251</f>
        <v>44.948054665950174</v>
      </c>
      <c r="M1947" s="35">
        <f>[1]PY!F251</f>
        <v>57.034653666521507</v>
      </c>
      <c r="N1947" s="35">
        <f>[1]PY!G251</f>
        <v>66.812432094555717</v>
      </c>
      <c r="O1947" s="35">
        <f>[1]PY!H251</f>
        <v>64.449557502908036</v>
      </c>
      <c r="P1947" s="499">
        <f>[1]PY!I251</f>
        <v>1593.5773751686024</v>
      </c>
    </row>
    <row r="1948" spans="2:17" x14ac:dyDescent="0.3">
      <c r="B1948" s="31" t="s">
        <v>339</v>
      </c>
      <c r="C1948" s="34" t="s">
        <v>10</v>
      </c>
      <c r="D1948" s="35" t="s">
        <v>10</v>
      </c>
      <c r="E1948" s="35" t="s">
        <v>10</v>
      </c>
      <c r="F1948" s="35" t="s">
        <v>10</v>
      </c>
      <c r="G1948" s="35" t="s">
        <v>10</v>
      </c>
      <c r="H1948" s="35" t="s">
        <v>10</v>
      </c>
      <c r="I1948" s="35" t="s">
        <v>10</v>
      </c>
      <c r="J1948" s="34" t="s">
        <v>10</v>
      </c>
      <c r="K1948" s="35" t="s">
        <v>10</v>
      </c>
      <c r="L1948" s="35" t="s">
        <v>10</v>
      </c>
      <c r="M1948" s="35" t="s">
        <v>10</v>
      </c>
      <c r="N1948" s="35" t="s">
        <v>10</v>
      </c>
      <c r="O1948" s="35" t="s">
        <v>10</v>
      </c>
      <c r="P1948" s="499" t="s">
        <v>10</v>
      </c>
    </row>
    <row r="1949" spans="2:17" x14ac:dyDescent="0.3">
      <c r="B1949" s="33" t="s">
        <v>340</v>
      </c>
      <c r="C1949" s="36" t="s">
        <v>12</v>
      </c>
      <c r="D1949" s="37" t="s">
        <v>12</v>
      </c>
      <c r="E1949" s="37" t="s">
        <v>12</v>
      </c>
      <c r="F1949" s="37" t="s">
        <v>12</v>
      </c>
      <c r="G1949" s="37" t="s">
        <v>12</v>
      </c>
      <c r="H1949" s="37" t="s">
        <v>12</v>
      </c>
      <c r="I1949" s="37" t="s">
        <v>10</v>
      </c>
      <c r="J1949" s="36">
        <f>[1]TT!C260</f>
        <v>2827.2379614939941</v>
      </c>
      <c r="K1949" s="37">
        <f>[1]TT!D260</f>
        <v>3175.5103298899135</v>
      </c>
      <c r="L1949" s="37">
        <f>[1]TT!E260</f>
        <v>3285.0192388613859</v>
      </c>
      <c r="M1949" s="37">
        <f>[1]TT!F260</f>
        <v>3277.8000972619766</v>
      </c>
      <c r="N1949" s="37">
        <f>[1]TT!G260</f>
        <v>3283.2977024579604</v>
      </c>
      <c r="O1949" s="37">
        <f>[1]TT!H260</f>
        <v>3493.1253103864201</v>
      </c>
      <c r="P1949" s="500">
        <f>[1]TT!I260</f>
        <v>3479.547</v>
      </c>
    </row>
    <row r="1950" spans="2:17" x14ac:dyDescent="0.3">
      <c r="B1950" s="3"/>
      <c r="C1950" s="11"/>
      <c r="D1950" s="11"/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</row>
    <row r="1951" spans="2:17" x14ac:dyDescent="0.3">
      <c r="B1951" s="722" t="s">
        <v>447</v>
      </c>
      <c r="C1951" s="722"/>
      <c r="D1951" s="722"/>
      <c r="E1951" s="722"/>
      <c r="F1951" s="722"/>
      <c r="G1951" s="722"/>
      <c r="H1951" s="722"/>
      <c r="I1951" s="722"/>
      <c r="J1951" s="722"/>
      <c r="K1951" s="722"/>
      <c r="L1951" s="722"/>
      <c r="M1951" s="722"/>
      <c r="N1951" s="722"/>
      <c r="O1951" s="722"/>
      <c r="P1951" s="722"/>
    </row>
    <row r="1952" spans="2:17" x14ac:dyDescent="0.3">
      <c r="B1952" s="12"/>
      <c r="C1952" s="13"/>
      <c r="D1952" s="13"/>
      <c r="E1952" s="13"/>
      <c r="F1952" s="13"/>
      <c r="G1952" s="13"/>
      <c r="H1952" s="13"/>
      <c r="I1952" s="13"/>
      <c r="J1952" s="14"/>
      <c r="K1952" s="14"/>
      <c r="L1952" s="14"/>
      <c r="M1952" s="14"/>
      <c r="N1952" s="14"/>
      <c r="O1952" s="14"/>
      <c r="P1952" s="14"/>
    </row>
    <row r="1953" spans="2:17" x14ac:dyDescent="0.3">
      <c r="B1953" s="12"/>
      <c r="C1953" s="706" t="s">
        <v>440</v>
      </c>
      <c r="D1953" s="707"/>
      <c r="E1953" s="707"/>
      <c r="F1953" s="707"/>
      <c r="G1953" s="707"/>
      <c r="H1953" s="707"/>
      <c r="I1953" s="707"/>
      <c r="J1953" s="706" t="s">
        <v>441</v>
      </c>
      <c r="K1953" s="707"/>
      <c r="L1953" s="707"/>
      <c r="M1953" s="707"/>
      <c r="N1953" s="707"/>
      <c r="O1953" s="707"/>
      <c r="P1953" s="707"/>
    </row>
    <row r="1954" spans="2:17" x14ac:dyDescent="0.3">
      <c r="B1954" s="7"/>
      <c r="C1954" s="694" t="s">
        <v>425</v>
      </c>
      <c r="D1954" s="695"/>
      <c r="E1954" s="695"/>
      <c r="F1954" s="695"/>
      <c r="G1954" s="695"/>
      <c r="H1954" s="695"/>
      <c r="I1954" s="695"/>
      <c r="J1954" s="695"/>
      <c r="K1954" s="695"/>
      <c r="L1954" s="695"/>
      <c r="M1954" s="695"/>
      <c r="N1954" s="695"/>
      <c r="O1954" s="695"/>
      <c r="P1954" s="695"/>
    </row>
    <row r="1955" spans="2:17" x14ac:dyDescent="0.3">
      <c r="B1955" s="3"/>
      <c r="C1955" s="431">
        <v>2014</v>
      </c>
      <c r="D1955" s="416">
        <v>2015</v>
      </c>
      <c r="E1955" s="416">
        <v>2016</v>
      </c>
      <c r="F1955" s="416">
        <v>2017</v>
      </c>
      <c r="G1955" s="416">
        <v>2018</v>
      </c>
      <c r="H1955" s="416">
        <v>2019</v>
      </c>
      <c r="I1955" s="416">
        <v>2020</v>
      </c>
      <c r="J1955" s="431">
        <v>2014</v>
      </c>
      <c r="K1955" s="416">
        <v>2015</v>
      </c>
      <c r="L1955" s="416">
        <v>2016</v>
      </c>
      <c r="M1955" s="416">
        <v>2017</v>
      </c>
      <c r="N1955" s="416">
        <v>2018</v>
      </c>
      <c r="O1955" s="416">
        <v>2019</v>
      </c>
      <c r="P1955" s="416">
        <v>2020</v>
      </c>
    </row>
    <row r="1956" spans="2:17" x14ac:dyDescent="0.3">
      <c r="B1956" s="32" t="s">
        <v>327</v>
      </c>
      <c r="C1956" s="42">
        <f>[1]ARG!C279</f>
        <v>164.27792685443728</v>
      </c>
      <c r="D1956" s="43">
        <f>[1]ARG!D279</f>
        <v>233.73995770857363</v>
      </c>
      <c r="E1956" s="43">
        <f>[1]ARG!E279</f>
        <v>338.5590916833857</v>
      </c>
      <c r="F1956" s="43">
        <f>[1]ARG!F279</f>
        <v>431.79598093464205</v>
      </c>
      <c r="G1956" s="43">
        <f>[1]ARG!G279</f>
        <v>340.91902383900322</v>
      </c>
      <c r="H1956" s="43">
        <f>[1]ARG!H279</f>
        <v>177.72284876867849</v>
      </c>
      <c r="I1956" s="43">
        <f>[1]ARG!I279</f>
        <v>50.137591295209731</v>
      </c>
      <c r="J1956" s="42" t="s">
        <v>12</v>
      </c>
      <c r="K1956" s="43" t="s">
        <v>12</v>
      </c>
      <c r="L1956" s="43" t="s">
        <v>12</v>
      </c>
      <c r="M1956" s="43" t="s">
        <v>12</v>
      </c>
      <c r="N1956" s="43" t="s">
        <v>12</v>
      </c>
      <c r="O1956" s="43" t="s">
        <v>12</v>
      </c>
      <c r="P1956" s="498" t="s">
        <v>10</v>
      </c>
    </row>
    <row r="1957" spans="2:17" s="301" customFormat="1" x14ac:dyDescent="0.3">
      <c r="B1957" s="31" t="s">
        <v>640</v>
      </c>
      <c r="C1957" s="34" t="s">
        <v>10</v>
      </c>
      <c r="D1957" s="35" t="s">
        <v>10</v>
      </c>
      <c r="E1957" s="35" t="s">
        <v>10</v>
      </c>
      <c r="F1957" s="35" t="s">
        <v>10</v>
      </c>
      <c r="G1957" s="35" t="s">
        <v>10</v>
      </c>
      <c r="H1957" s="35" t="s">
        <v>10</v>
      </c>
      <c r="I1957" s="35" t="s">
        <v>10</v>
      </c>
      <c r="J1957" s="34" t="s">
        <v>10</v>
      </c>
      <c r="K1957" s="35" t="s">
        <v>10</v>
      </c>
      <c r="L1957" s="35" t="s">
        <v>10</v>
      </c>
      <c r="M1957" s="35" t="s">
        <v>10</v>
      </c>
      <c r="N1957" s="35" t="s">
        <v>10</v>
      </c>
      <c r="O1957" s="35" t="s">
        <v>10</v>
      </c>
      <c r="P1957" s="499" t="s">
        <v>10</v>
      </c>
    </row>
    <row r="1958" spans="2:17" x14ac:dyDescent="0.3">
      <c r="B1958" s="31" t="s">
        <v>328</v>
      </c>
      <c r="C1958" s="34" t="s">
        <v>10</v>
      </c>
      <c r="D1958" s="35" t="s">
        <v>10</v>
      </c>
      <c r="E1958" s="35">
        <f>[1]BO!E266</f>
        <v>691.12985903603305</v>
      </c>
      <c r="F1958" s="35">
        <f>[1]BO!F266</f>
        <v>792.09879024372435</v>
      </c>
      <c r="G1958" s="35">
        <f>[1]BO!G266</f>
        <v>668.9179308468955</v>
      </c>
      <c r="H1958" s="35">
        <f>[1]BO!H266</f>
        <v>613.85307369388545</v>
      </c>
      <c r="I1958" s="35">
        <f>[1]BO!I266</f>
        <v>521.34157301484788</v>
      </c>
      <c r="J1958" s="34">
        <f>[1]BO!C247</f>
        <v>50.088746983542215</v>
      </c>
      <c r="K1958" s="35">
        <f>[1]BO!D247</f>
        <v>155.06784807481063</v>
      </c>
      <c r="L1958" s="35">
        <f>[1]BO!E247</f>
        <v>271.31267781284384</v>
      </c>
      <c r="M1958" s="35">
        <f>[1]BO!F247</f>
        <v>352.84167283721933</v>
      </c>
      <c r="N1958" s="35">
        <f>[1]BO!G247</f>
        <v>458.97328618287276</v>
      </c>
      <c r="O1958" s="35">
        <f>[1]BO!H247</f>
        <v>554.4339825474018</v>
      </c>
      <c r="P1958" s="499">
        <f>[1]BO!I247</f>
        <v>754.5294231354394</v>
      </c>
    </row>
    <row r="1959" spans="2:17" x14ac:dyDescent="0.3">
      <c r="B1959" s="31" t="s">
        <v>329</v>
      </c>
      <c r="C1959" s="34">
        <f>[1]BR!C274</f>
        <v>11098.791353463288</v>
      </c>
      <c r="D1959" s="35">
        <f>[1]BR!D274</f>
        <v>7371.0270464552077</v>
      </c>
      <c r="E1959" s="35">
        <f>[1]BR!E274</f>
        <v>6240.2448827261505</v>
      </c>
      <c r="F1959" s="35">
        <f>[1]BR!F274</f>
        <v>8309.3801096319494</v>
      </c>
      <c r="G1959" s="35">
        <f>[1]BR!G274</f>
        <v>8536.1754826467532</v>
      </c>
      <c r="H1959" s="35">
        <f>[1]BR!H274</f>
        <v>9224.7916538430345</v>
      </c>
      <c r="I1959" s="35">
        <f>[1]BR!I274</f>
        <v>3395.7592197080153</v>
      </c>
      <c r="J1959" s="34" t="s">
        <v>10</v>
      </c>
      <c r="K1959" s="35" t="s">
        <v>10</v>
      </c>
      <c r="L1959" s="35" t="s">
        <v>10</v>
      </c>
      <c r="M1959" s="35" t="s">
        <v>10</v>
      </c>
      <c r="N1959" s="35" t="s">
        <v>10</v>
      </c>
      <c r="O1959" s="35" t="s">
        <v>10</v>
      </c>
      <c r="P1959" s="499" t="s">
        <v>10</v>
      </c>
    </row>
    <row r="1960" spans="2:17" x14ac:dyDescent="0.3">
      <c r="B1960" s="31" t="s">
        <v>330</v>
      </c>
      <c r="C1960" s="34" t="s">
        <v>12</v>
      </c>
      <c r="D1960" s="35" t="s">
        <v>12</v>
      </c>
      <c r="E1960" s="35" t="s">
        <v>12</v>
      </c>
      <c r="F1960" s="35" t="s">
        <v>12</v>
      </c>
      <c r="G1960" s="35" t="s">
        <v>12</v>
      </c>
      <c r="H1960" s="35" t="s">
        <v>12</v>
      </c>
      <c r="I1960" s="35" t="s">
        <v>10</v>
      </c>
      <c r="J1960" s="34" t="s">
        <v>12</v>
      </c>
      <c r="K1960" s="35" t="s">
        <v>12</v>
      </c>
      <c r="L1960" s="35" t="s">
        <v>12</v>
      </c>
      <c r="M1960" s="35" t="s">
        <v>12</v>
      </c>
      <c r="N1960" s="35" t="s">
        <v>12</v>
      </c>
      <c r="O1960" s="35" t="s">
        <v>12</v>
      </c>
      <c r="P1960" s="499" t="s">
        <v>10</v>
      </c>
    </row>
    <row r="1961" spans="2:17" x14ac:dyDescent="0.3">
      <c r="B1961" s="31" t="s">
        <v>331</v>
      </c>
      <c r="C1961" s="34" t="s">
        <v>10</v>
      </c>
      <c r="D1961" s="35" t="s">
        <v>10</v>
      </c>
      <c r="E1961" s="35" t="s">
        <v>10</v>
      </c>
      <c r="F1961" s="35" t="s">
        <v>10</v>
      </c>
      <c r="G1961" s="35" t="s">
        <v>10</v>
      </c>
      <c r="H1961" s="35" t="s">
        <v>10</v>
      </c>
      <c r="I1961" s="35" t="s">
        <v>10</v>
      </c>
      <c r="J1961" s="34" t="s">
        <v>10</v>
      </c>
      <c r="K1961" s="35" t="s">
        <v>10</v>
      </c>
      <c r="L1961" s="35" t="s">
        <v>10</v>
      </c>
      <c r="M1961" s="35" t="s">
        <v>10</v>
      </c>
      <c r="N1961" s="35" t="s">
        <v>10</v>
      </c>
      <c r="O1961" s="35" t="s">
        <v>10</v>
      </c>
      <c r="P1961" s="499" t="s">
        <v>10</v>
      </c>
    </row>
    <row r="1962" spans="2:17" x14ac:dyDescent="0.3">
      <c r="B1962" s="31" t="s">
        <v>332</v>
      </c>
      <c r="C1962" s="34" t="s">
        <v>10</v>
      </c>
      <c r="D1962" s="35" t="s">
        <v>10</v>
      </c>
      <c r="E1962" s="35" t="s">
        <v>10</v>
      </c>
      <c r="F1962" s="35" t="s">
        <v>10</v>
      </c>
      <c r="G1962" s="35" t="s">
        <v>10</v>
      </c>
      <c r="H1962" s="35" t="s">
        <v>10</v>
      </c>
      <c r="I1962" s="35" t="s">
        <v>10</v>
      </c>
      <c r="J1962" s="34" t="s">
        <v>10</v>
      </c>
      <c r="K1962" s="35" t="s">
        <v>10</v>
      </c>
      <c r="L1962" s="35" t="s">
        <v>10</v>
      </c>
      <c r="M1962" s="35" t="s">
        <v>10</v>
      </c>
      <c r="N1962" s="35" t="s">
        <v>10</v>
      </c>
      <c r="O1962" s="35" t="s">
        <v>10</v>
      </c>
      <c r="P1962" s="499" t="s">
        <v>10</v>
      </c>
    </row>
    <row r="1963" spans="2:17" x14ac:dyDescent="0.3">
      <c r="B1963" s="31" t="s">
        <v>477</v>
      </c>
      <c r="C1963" s="34" t="s">
        <v>10</v>
      </c>
      <c r="D1963" s="35">
        <f>[1]CW!D290</f>
        <v>202.20391061452514</v>
      </c>
      <c r="E1963" s="35">
        <f>[1]CW!E290</f>
        <v>215.30111731843576</v>
      </c>
      <c r="F1963" s="35">
        <f>[1]CW!F290</f>
        <v>236.71731843575418</v>
      </c>
      <c r="G1963" s="35">
        <f>[1]CW!G290</f>
        <v>254.52402234636872</v>
      </c>
      <c r="H1963" s="35">
        <f>[1]CW!H290</f>
        <v>263.01731843575419</v>
      </c>
      <c r="I1963" s="35">
        <f>[1]CW!I290</f>
        <v>177.1268156424581</v>
      </c>
      <c r="J1963" s="34" t="s">
        <v>10</v>
      </c>
      <c r="K1963" s="35">
        <f>[1]CW!D271</f>
        <v>38.146368715083796</v>
      </c>
      <c r="L1963" s="35">
        <f>[1]CW!E271</f>
        <v>38.356424581005584</v>
      </c>
      <c r="M1963" s="35">
        <f>[1]CW!F271</f>
        <v>35.69385474860335</v>
      </c>
      <c r="N1963" s="35">
        <f>[1]CW!G271</f>
        <v>36.725139664804466</v>
      </c>
      <c r="O1963" s="35">
        <f>[1]CW!H271</f>
        <v>37.649720670391062</v>
      </c>
      <c r="P1963" s="35">
        <f>[1]CW!I271</f>
        <v>37.649720670391062</v>
      </c>
      <c r="Q1963" s="629"/>
    </row>
    <row r="1964" spans="2:17" s="301" customFormat="1" x14ac:dyDescent="0.3">
      <c r="B1964" s="31" t="s">
        <v>727</v>
      </c>
      <c r="C1964" s="34" t="s">
        <v>10</v>
      </c>
      <c r="D1964" s="35" t="s">
        <v>10</v>
      </c>
      <c r="E1964" s="35" t="s">
        <v>10</v>
      </c>
      <c r="F1964" s="35" t="s">
        <v>10</v>
      </c>
      <c r="G1964" s="35" t="s">
        <v>10</v>
      </c>
      <c r="H1964" s="35" t="s">
        <v>10</v>
      </c>
      <c r="I1964" s="35" t="s">
        <v>10</v>
      </c>
      <c r="J1964" s="34" t="s">
        <v>10</v>
      </c>
      <c r="K1964" s="35" t="s">
        <v>10</v>
      </c>
      <c r="L1964" s="35" t="s">
        <v>10</v>
      </c>
      <c r="M1964" s="35" t="s">
        <v>10</v>
      </c>
      <c r="N1964" s="35" t="s">
        <v>10</v>
      </c>
      <c r="O1964" s="35" t="s">
        <v>10</v>
      </c>
      <c r="P1964" s="499" t="s">
        <v>10</v>
      </c>
    </row>
    <row r="1965" spans="2:17" x14ac:dyDescent="0.3">
      <c r="B1965" s="31" t="s">
        <v>333</v>
      </c>
      <c r="C1965" s="34" t="s">
        <v>12</v>
      </c>
      <c r="D1965" s="35" t="s">
        <v>12</v>
      </c>
      <c r="E1965" s="35" t="s">
        <v>12</v>
      </c>
      <c r="F1965" s="35" t="s">
        <v>12</v>
      </c>
      <c r="G1965" s="35" t="s">
        <v>12</v>
      </c>
      <c r="H1965" s="35" t="s">
        <v>12</v>
      </c>
      <c r="I1965" s="35" t="s">
        <v>10</v>
      </c>
      <c r="J1965" s="34" t="s">
        <v>12</v>
      </c>
      <c r="K1965" s="35" t="s">
        <v>12</v>
      </c>
      <c r="L1965" s="35" t="s">
        <v>12</v>
      </c>
      <c r="M1965" s="35" t="s">
        <v>12</v>
      </c>
      <c r="N1965" s="35" t="s">
        <v>12</v>
      </c>
      <c r="O1965" s="35" t="s">
        <v>12</v>
      </c>
      <c r="P1965" s="499" t="s">
        <v>10</v>
      </c>
    </row>
    <row r="1966" spans="2:17" x14ac:dyDescent="0.3">
      <c r="B1966" s="31" t="s">
        <v>334</v>
      </c>
      <c r="C1966" s="34" t="s">
        <v>10</v>
      </c>
      <c r="D1966" s="35" t="s">
        <v>10</v>
      </c>
      <c r="E1966" s="35" t="s">
        <v>10</v>
      </c>
      <c r="F1966" s="35" t="s">
        <v>10</v>
      </c>
      <c r="G1966" s="35" t="s">
        <v>10</v>
      </c>
      <c r="H1966" s="35" t="s">
        <v>10</v>
      </c>
      <c r="I1966" s="35" t="s">
        <v>10</v>
      </c>
      <c r="J1966" s="34" t="s">
        <v>10</v>
      </c>
      <c r="K1966" s="35" t="s">
        <v>10</v>
      </c>
      <c r="L1966" s="35" t="s">
        <v>10</v>
      </c>
      <c r="M1966" s="35" t="s">
        <v>10</v>
      </c>
      <c r="N1966" s="35" t="s">
        <v>10</v>
      </c>
      <c r="O1966" s="35" t="s">
        <v>10</v>
      </c>
      <c r="P1966" s="499" t="s">
        <v>10</v>
      </c>
    </row>
    <row r="1967" spans="2:17" x14ac:dyDescent="0.3">
      <c r="B1967" s="31" t="s">
        <v>335</v>
      </c>
      <c r="C1967" s="34" t="s">
        <v>10</v>
      </c>
      <c r="D1967" s="35" t="s">
        <v>10</v>
      </c>
      <c r="E1967" s="35" t="s">
        <v>10</v>
      </c>
      <c r="F1967" s="35" t="s">
        <v>10</v>
      </c>
      <c r="G1967" s="35" t="s">
        <v>10</v>
      </c>
      <c r="H1967" s="35" t="s">
        <v>10</v>
      </c>
      <c r="I1967" s="35" t="s">
        <v>10</v>
      </c>
      <c r="J1967" s="34" t="s">
        <v>10</v>
      </c>
      <c r="K1967" s="35" t="s">
        <v>10</v>
      </c>
      <c r="L1967" s="35" t="s">
        <v>10</v>
      </c>
      <c r="M1967" s="35" t="s">
        <v>10</v>
      </c>
      <c r="N1967" s="35" t="s">
        <v>10</v>
      </c>
      <c r="O1967" s="35" t="s">
        <v>10</v>
      </c>
      <c r="P1967" s="499" t="s">
        <v>10</v>
      </c>
    </row>
    <row r="1968" spans="2:17" x14ac:dyDescent="0.3">
      <c r="B1968" s="31" t="s">
        <v>336</v>
      </c>
      <c r="C1968" s="34" t="s">
        <v>10</v>
      </c>
      <c r="D1968" s="35" t="s">
        <v>10</v>
      </c>
      <c r="E1968" s="35" t="s">
        <v>10</v>
      </c>
      <c r="F1968" s="35" t="s">
        <v>10</v>
      </c>
      <c r="G1968" s="35" t="s">
        <v>10</v>
      </c>
      <c r="H1968" s="35" t="s">
        <v>10</v>
      </c>
      <c r="I1968" s="35" t="s">
        <v>10</v>
      </c>
      <c r="J1968" s="34" t="s">
        <v>10</v>
      </c>
      <c r="K1968" s="35" t="s">
        <v>10</v>
      </c>
      <c r="L1968" s="35" t="s">
        <v>10</v>
      </c>
      <c r="M1968" s="35" t="s">
        <v>10</v>
      </c>
      <c r="N1968" s="35" t="s">
        <v>10</v>
      </c>
      <c r="O1968" s="35" t="s">
        <v>10</v>
      </c>
      <c r="P1968" s="499" t="s">
        <v>10</v>
      </c>
    </row>
    <row r="1969" spans="2:16" x14ac:dyDescent="0.3">
      <c r="B1969" s="31" t="s">
        <v>337</v>
      </c>
      <c r="C1969" s="34">
        <f>[1]RD!C289</f>
        <v>1780.8959412586062</v>
      </c>
      <c r="D1969" s="35">
        <f>[1]RD!D289</f>
        <v>1925.0360425626343</v>
      </c>
      <c r="E1969" s="35">
        <f>[1]RD!E289</f>
        <v>2251.2479108653597</v>
      </c>
      <c r="F1969" s="35">
        <f>[1]RD!F289</f>
        <v>2500.6482141180645</v>
      </c>
      <c r="G1969" s="35">
        <f>[1]RD!G289</f>
        <v>2746.5926468503317</v>
      </c>
      <c r="H1969" s="35">
        <f>[1]RD!H289</f>
        <v>2710.5228664937317</v>
      </c>
      <c r="I1969" s="35">
        <f>[1]RD!I289</f>
        <v>2234.6213143785244</v>
      </c>
      <c r="J1969" s="34" t="s">
        <v>10</v>
      </c>
      <c r="K1969" s="35" t="s">
        <v>10</v>
      </c>
      <c r="L1969" s="35" t="s">
        <v>10</v>
      </c>
      <c r="M1969" s="35" t="s">
        <v>10</v>
      </c>
      <c r="N1969" s="35" t="s">
        <v>10</v>
      </c>
      <c r="O1969" s="35" t="s">
        <v>10</v>
      </c>
      <c r="P1969" s="499" t="s">
        <v>10</v>
      </c>
    </row>
    <row r="1970" spans="2:16" x14ac:dyDescent="0.3">
      <c r="B1970" s="31" t="s">
        <v>338</v>
      </c>
      <c r="C1970" s="34" t="s">
        <v>10</v>
      </c>
      <c r="D1970" s="35" t="s">
        <v>10</v>
      </c>
      <c r="E1970" s="35" t="s">
        <v>10</v>
      </c>
      <c r="F1970" s="35" t="s">
        <v>10</v>
      </c>
      <c r="G1970" s="35" t="s">
        <v>10</v>
      </c>
      <c r="H1970" s="35" t="s">
        <v>10</v>
      </c>
      <c r="I1970" s="35">
        <f>[1]PY!$I$271</f>
        <v>86.441810915965846</v>
      </c>
      <c r="J1970" s="34" t="str">
        <f>[1]PY!C252</f>
        <v>nav</v>
      </c>
      <c r="K1970" s="35">
        <f>[1]PY!D252</f>
        <v>963.95261896885472</v>
      </c>
      <c r="L1970" s="35">
        <f>[1]PY!E252</f>
        <v>948.13880798882974</v>
      </c>
      <c r="M1970" s="35">
        <f>[1]PY!F252</f>
        <v>1179.8833548256264</v>
      </c>
      <c r="N1970" s="35">
        <f>[1]PY!G252</f>
        <v>1278.6366240674854</v>
      </c>
      <c r="O1970" s="35">
        <f>[1]PY!H252</f>
        <v>1281.2311991596548</v>
      </c>
      <c r="P1970" s="499">
        <f>[1]PY!I252</f>
        <v>1526.6848962839929</v>
      </c>
    </row>
    <row r="1971" spans="2:16" x14ac:dyDescent="0.3">
      <c r="B1971" s="31" t="s">
        <v>339</v>
      </c>
      <c r="C1971" s="34" t="s">
        <v>10</v>
      </c>
      <c r="D1971" s="35" t="s">
        <v>10</v>
      </c>
      <c r="E1971" s="35" t="s">
        <v>10</v>
      </c>
      <c r="F1971" s="35" t="s">
        <v>10</v>
      </c>
      <c r="G1971" s="35" t="s">
        <v>10</v>
      </c>
      <c r="H1971" s="35" t="s">
        <v>10</v>
      </c>
      <c r="I1971" s="35" t="s">
        <v>10</v>
      </c>
      <c r="J1971" s="34" t="s">
        <v>10</v>
      </c>
      <c r="K1971" s="35" t="s">
        <v>10</v>
      </c>
      <c r="L1971" s="35" t="s">
        <v>10</v>
      </c>
      <c r="M1971" s="35" t="s">
        <v>10</v>
      </c>
      <c r="N1971" s="35" t="s">
        <v>10</v>
      </c>
      <c r="O1971" s="35" t="s">
        <v>10</v>
      </c>
      <c r="P1971" s="499" t="s">
        <v>10</v>
      </c>
    </row>
    <row r="1972" spans="2:16" x14ac:dyDescent="0.3">
      <c r="B1972" s="33" t="s">
        <v>340</v>
      </c>
      <c r="C1972" s="36" t="s">
        <v>12</v>
      </c>
      <c r="D1972" s="37" t="s">
        <v>12</v>
      </c>
      <c r="E1972" s="37" t="s">
        <v>12</v>
      </c>
      <c r="F1972" s="37" t="s">
        <v>12</v>
      </c>
      <c r="G1972" s="37" t="s">
        <v>12</v>
      </c>
      <c r="H1972" s="37" t="s">
        <v>12</v>
      </c>
      <c r="I1972" s="37" t="s">
        <v>10</v>
      </c>
      <c r="J1972" s="36" t="s">
        <v>12</v>
      </c>
      <c r="K1972" s="37" t="s">
        <v>12</v>
      </c>
      <c r="L1972" s="37" t="s">
        <v>12</v>
      </c>
      <c r="M1972" s="37" t="s">
        <v>12</v>
      </c>
      <c r="N1972" s="37" t="s">
        <v>12</v>
      </c>
      <c r="O1972" s="37" t="s">
        <v>12</v>
      </c>
      <c r="P1972" s="500" t="s">
        <v>10</v>
      </c>
    </row>
    <row r="1973" spans="2:16" x14ac:dyDescent="0.3">
      <c r="B1973" s="3"/>
      <c r="C1973" s="11"/>
      <c r="D1973" s="11"/>
      <c r="E1973" s="11"/>
      <c r="F1973" s="11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</row>
    <row r="1974" spans="2:16" x14ac:dyDescent="0.3">
      <c r="B1974" s="722" t="s">
        <v>448</v>
      </c>
      <c r="C1974" s="722"/>
      <c r="D1974" s="722"/>
      <c r="E1974" s="722"/>
      <c r="F1974" s="722"/>
      <c r="G1974" s="722"/>
      <c r="H1974" s="722"/>
      <c r="I1974" s="722"/>
      <c r="J1974" s="722"/>
      <c r="K1974" s="722"/>
      <c r="L1974" s="722"/>
      <c r="M1974" s="722"/>
      <c r="N1974" s="722"/>
      <c r="O1974" s="722"/>
      <c r="P1974" s="722"/>
    </row>
    <row r="1975" spans="2:16" x14ac:dyDescent="0.3">
      <c r="B1975" s="709" t="s">
        <v>449</v>
      </c>
      <c r="C1975" s="709"/>
      <c r="D1975" s="709"/>
      <c r="E1975" s="709"/>
      <c r="F1975" s="709"/>
      <c r="G1975" s="709"/>
      <c r="H1975" s="709"/>
      <c r="I1975" s="709"/>
      <c r="J1975" s="709"/>
      <c r="K1975" s="709"/>
      <c r="L1975" s="709"/>
      <c r="M1975" s="709"/>
      <c r="N1975" s="709"/>
      <c r="O1975" s="709"/>
      <c r="P1975" s="709"/>
    </row>
    <row r="1976" spans="2:16" x14ac:dyDescent="0.3">
      <c r="B1976" s="4" t="s">
        <v>434</v>
      </c>
      <c r="C1976" s="21"/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</row>
    <row r="1977" spans="2:16" x14ac:dyDescent="0.3">
      <c r="B1977" s="3"/>
      <c r="C1977" s="11"/>
      <c r="D1977" s="11"/>
      <c r="E1977" s="11"/>
      <c r="F1977" s="11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</row>
    <row r="1978" spans="2:16" x14ac:dyDescent="0.3">
      <c r="B1978" s="16"/>
      <c r="C1978" s="694" t="s">
        <v>438</v>
      </c>
      <c r="D1978" s="695"/>
      <c r="E1978" s="695"/>
      <c r="F1978" s="695"/>
      <c r="G1978" s="695"/>
      <c r="H1978" s="695"/>
      <c r="I1978" s="695"/>
      <c r="J1978" s="695"/>
      <c r="K1978" s="695"/>
      <c r="L1978" s="695"/>
      <c r="M1978" s="695"/>
      <c r="N1978" s="695"/>
      <c r="O1978" s="695"/>
      <c r="P1978" s="695"/>
    </row>
    <row r="1979" spans="2:16" x14ac:dyDescent="0.3">
      <c r="B1979" s="7"/>
      <c r="C1979" s="706" t="s">
        <v>420</v>
      </c>
      <c r="D1979" s="707"/>
      <c r="E1979" s="707"/>
      <c r="F1979" s="707"/>
      <c r="G1979" s="707"/>
      <c r="H1979" s="707"/>
      <c r="I1979" s="707"/>
      <c r="J1979" s="706" t="s">
        <v>421</v>
      </c>
      <c r="K1979" s="707"/>
      <c r="L1979" s="707"/>
      <c r="M1979" s="707"/>
      <c r="N1979" s="707"/>
      <c r="O1979" s="707"/>
      <c r="P1979" s="707"/>
    </row>
    <row r="1980" spans="2:16" x14ac:dyDescent="0.3">
      <c r="B1980" s="391"/>
      <c r="C1980" s="432">
        <v>2014</v>
      </c>
      <c r="D1980" s="433">
        <v>2015</v>
      </c>
      <c r="E1980" s="433">
        <v>2016</v>
      </c>
      <c r="F1980" s="433">
        <v>2017</v>
      </c>
      <c r="G1980" s="433">
        <v>2018</v>
      </c>
      <c r="H1980" s="433">
        <v>2019</v>
      </c>
      <c r="I1980" s="433">
        <v>2020</v>
      </c>
      <c r="J1980" s="384">
        <v>2014</v>
      </c>
      <c r="K1980" s="385">
        <v>2015</v>
      </c>
      <c r="L1980" s="385">
        <v>2016</v>
      </c>
      <c r="M1980" s="385">
        <v>2017</v>
      </c>
      <c r="N1980" s="385">
        <v>2018</v>
      </c>
      <c r="O1980" s="385">
        <v>2019</v>
      </c>
      <c r="P1980" s="385">
        <v>2020</v>
      </c>
    </row>
    <row r="1981" spans="2:16" x14ac:dyDescent="0.3">
      <c r="B1981" s="31" t="s">
        <v>327</v>
      </c>
      <c r="C1981" s="42" t="s">
        <v>10</v>
      </c>
      <c r="D1981" s="43" t="s">
        <v>10</v>
      </c>
      <c r="E1981" s="43" t="s">
        <v>10</v>
      </c>
      <c r="F1981" s="43" t="s">
        <v>10</v>
      </c>
      <c r="G1981" s="43" t="s">
        <v>10</v>
      </c>
      <c r="H1981" s="43" t="s">
        <v>10</v>
      </c>
      <c r="I1981" s="498" t="s">
        <v>10</v>
      </c>
      <c r="J1981" s="42">
        <v>-41.93535564102617</v>
      </c>
      <c r="K1981" s="43">
        <f t="shared" ref="K1981:P1988" si="962">IF(ISNUMBER((K1933/J1933-1)*100-K29),(K1933/J1933-1)*100-K29,"nav")</f>
        <v>-35.408632475957361</v>
      </c>
      <c r="L1981" s="43">
        <f t="shared" si="962"/>
        <v>-23.803188837029122</v>
      </c>
      <c r="M1981" s="43">
        <f t="shared" si="962"/>
        <v>-13.475675901453599</v>
      </c>
      <c r="N1981" s="43">
        <f t="shared" si="962"/>
        <v>-63.655054837379765</v>
      </c>
      <c r="O1981" s="43">
        <f t="shared" si="962"/>
        <v>-59.488386380365441</v>
      </c>
      <c r="P1981" s="498">
        <f t="shared" si="962"/>
        <v>-33.316990019865457</v>
      </c>
    </row>
    <row r="1982" spans="2:16" s="301" customFormat="1" x14ac:dyDescent="0.3">
      <c r="B1982" s="31" t="s">
        <v>640</v>
      </c>
      <c r="C1982" s="34" t="s">
        <v>10</v>
      </c>
      <c r="D1982" s="35" t="str">
        <f t="shared" ref="D1982:I1987" si="963">IF(ISNUMBER((D1934/C1934-1)*100-K7),(D1934/C1934-1)*100-K7,"nav")</f>
        <v>nav</v>
      </c>
      <c r="E1982" s="35" t="str">
        <f t="shared" si="963"/>
        <v>nav</v>
      </c>
      <c r="F1982" s="35" t="str">
        <f t="shared" si="963"/>
        <v>nav</v>
      </c>
      <c r="G1982" s="35" t="str">
        <f t="shared" si="963"/>
        <v>nav</v>
      </c>
      <c r="H1982" s="35" t="str">
        <f t="shared" si="963"/>
        <v>nav</v>
      </c>
      <c r="I1982" s="499" t="str">
        <f t="shared" si="963"/>
        <v>nav</v>
      </c>
      <c r="J1982" s="34" t="s">
        <v>10</v>
      </c>
      <c r="K1982" s="35" t="str">
        <f t="shared" si="962"/>
        <v>nav</v>
      </c>
      <c r="L1982" s="35" t="str">
        <f t="shared" si="962"/>
        <v>nav</v>
      </c>
      <c r="M1982" s="35" t="str">
        <f t="shared" si="962"/>
        <v>nav</v>
      </c>
      <c r="N1982" s="35" t="str">
        <f t="shared" si="962"/>
        <v>nav</v>
      </c>
      <c r="O1982" s="35" t="str">
        <f t="shared" si="962"/>
        <v>nav</v>
      </c>
      <c r="P1982" s="499" t="str">
        <f t="shared" si="962"/>
        <v>nav</v>
      </c>
    </row>
    <row r="1983" spans="2:16" x14ac:dyDescent="0.3">
      <c r="B1983" s="31" t="s">
        <v>328</v>
      </c>
      <c r="C1983" s="34" t="s">
        <v>10</v>
      </c>
      <c r="D1983" s="35" t="str">
        <f t="shared" si="963"/>
        <v>nav</v>
      </c>
      <c r="E1983" s="35" t="str">
        <f t="shared" si="963"/>
        <v>nav</v>
      </c>
      <c r="F1983" s="35">
        <f t="shared" si="963"/>
        <v>-12.147049959604493</v>
      </c>
      <c r="G1983" s="35">
        <f t="shared" si="963"/>
        <v>-23.375038757879594</v>
      </c>
      <c r="H1983" s="35">
        <f t="shared" si="963"/>
        <v>-36.698733878496782</v>
      </c>
      <c r="I1983" s="499">
        <f t="shared" si="963"/>
        <v>-78.318074694228514</v>
      </c>
      <c r="J1983" s="34">
        <v>6.5570366649014833</v>
      </c>
      <c r="K1983" s="35">
        <f t="shared" si="962"/>
        <v>8.8198340057157374</v>
      </c>
      <c r="L1983" s="35">
        <f t="shared" si="962"/>
        <v>6.2125495601948195</v>
      </c>
      <c r="M1983" s="35">
        <f t="shared" si="962"/>
        <v>13.772411424221096</v>
      </c>
      <c r="N1983" s="35">
        <f t="shared" si="962"/>
        <v>16.722807909522619</v>
      </c>
      <c r="O1983" s="35">
        <f t="shared" si="962"/>
        <v>17.255415464187337</v>
      </c>
      <c r="P1983" s="499">
        <f t="shared" si="962"/>
        <v>-5.411291605349164</v>
      </c>
    </row>
    <row r="1984" spans="2:16" x14ac:dyDescent="0.3">
      <c r="B1984" s="31" t="s">
        <v>329</v>
      </c>
      <c r="C1984" s="34" t="s">
        <v>10</v>
      </c>
      <c r="D1984" s="35" t="str">
        <f t="shared" si="963"/>
        <v>nav</v>
      </c>
      <c r="E1984" s="35" t="str">
        <f t="shared" si="963"/>
        <v>nav</v>
      </c>
      <c r="F1984" s="35" t="str">
        <f t="shared" si="963"/>
        <v>nav</v>
      </c>
      <c r="G1984" s="35" t="str">
        <f t="shared" si="963"/>
        <v>nav</v>
      </c>
      <c r="H1984" s="35" t="str">
        <f t="shared" si="963"/>
        <v>nav</v>
      </c>
      <c r="I1984" s="499" t="str">
        <f t="shared" si="963"/>
        <v>nav</v>
      </c>
      <c r="J1984" s="34">
        <v>-1.9574010286986354</v>
      </c>
      <c r="K1984" s="35">
        <f t="shared" si="962"/>
        <v>-33.086802264786286</v>
      </c>
      <c r="L1984" s="35">
        <f t="shared" si="962"/>
        <v>-3.8028040463686397</v>
      </c>
      <c r="M1984" s="35">
        <f t="shared" si="962"/>
        <v>18.008671911656126</v>
      </c>
      <c r="N1984" s="35">
        <f t="shared" si="962"/>
        <v>-4.1000824510765721</v>
      </c>
      <c r="O1984" s="35">
        <f t="shared" si="962"/>
        <v>12.001068357922222</v>
      </c>
      <c r="P1984" s="499">
        <f t="shared" si="962"/>
        <v>-18.185556108958043</v>
      </c>
    </row>
    <row r="1985" spans="2:16" x14ac:dyDescent="0.3">
      <c r="B1985" s="31" t="s">
        <v>330</v>
      </c>
      <c r="C1985" s="34" t="s">
        <v>12</v>
      </c>
      <c r="D1985" s="35" t="str">
        <f t="shared" si="963"/>
        <v>nav</v>
      </c>
      <c r="E1985" s="35" t="str">
        <f t="shared" si="963"/>
        <v>nav</v>
      </c>
      <c r="F1985" s="35" t="str">
        <f t="shared" si="963"/>
        <v>nav</v>
      </c>
      <c r="G1985" s="35" t="str">
        <f t="shared" si="963"/>
        <v>nav</v>
      </c>
      <c r="H1985" s="35" t="str">
        <f t="shared" si="963"/>
        <v>nav</v>
      </c>
      <c r="I1985" s="499" t="str">
        <f t="shared" si="963"/>
        <v>nav</v>
      </c>
      <c r="J1985" s="34" t="s">
        <v>12</v>
      </c>
      <c r="K1985" s="35" t="str">
        <f t="shared" si="962"/>
        <v>nav</v>
      </c>
      <c r="L1985" s="35" t="str">
        <f t="shared" si="962"/>
        <v>nav</v>
      </c>
      <c r="M1985" s="35" t="str">
        <f t="shared" si="962"/>
        <v>nav</v>
      </c>
      <c r="N1985" s="35" t="str">
        <f t="shared" si="962"/>
        <v>nav</v>
      </c>
      <c r="O1985" s="35" t="str">
        <f t="shared" si="962"/>
        <v>nav</v>
      </c>
      <c r="P1985" s="499" t="str">
        <f t="shared" si="962"/>
        <v>nav</v>
      </c>
    </row>
    <row r="1986" spans="2:16" x14ac:dyDescent="0.3">
      <c r="B1986" s="31" t="s">
        <v>331</v>
      </c>
      <c r="C1986" s="34" t="s">
        <v>10</v>
      </c>
      <c r="D1986" s="35" t="str">
        <f t="shared" si="963"/>
        <v>nav</v>
      </c>
      <c r="E1986" s="35" t="str">
        <f t="shared" si="963"/>
        <v>nav</v>
      </c>
      <c r="F1986" s="35" t="str">
        <f t="shared" si="963"/>
        <v>nav</v>
      </c>
      <c r="G1986" s="35" t="str">
        <f t="shared" si="963"/>
        <v>nav</v>
      </c>
      <c r="H1986" s="35" t="str">
        <f t="shared" si="963"/>
        <v>nav</v>
      </c>
      <c r="I1986" s="499" t="str">
        <f t="shared" si="963"/>
        <v>nav</v>
      </c>
      <c r="J1986" s="34" t="s">
        <v>10</v>
      </c>
      <c r="K1986" s="35" t="str">
        <f t="shared" si="962"/>
        <v>nav</v>
      </c>
      <c r="L1986" s="35" t="str">
        <f t="shared" si="962"/>
        <v>nav</v>
      </c>
      <c r="M1986" s="35" t="str">
        <f t="shared" si="962"/>
        <v>nav</v>
      </c>
      <c r="N1986" s="35" t="str">
        <f t="shared" si="962"/>
        <v>nav</v>
      </c>
      <c r="O1986" s="35" t="str">
        <f t="shared" si="962"/>
        <v>nav</v>
      </c>
      <c r="P1986" s="499" t="str">
        <f t="shared" si="962"/>
        <v>nav</v>
      </c>
    </row>
    <row r="1987" spans="2:16" x14ac:dyDescent="0.3">
      <c r="B1987" s="31" t="s">
        <v>332</v>
      </c>
      <c r="C1987" s="34" t="s">
        <v>10</v>
      </c>
      <c r="D1987" s="35" t="str">
        <f t="shared" si="963"/>
        <v>nav</v>
      </c>
      <c r="E1987" s="35" t="str">
        <f t="shared" si="963"/>
        <v>nav</v>
      </c>
      <c r="F1987" s="35" t="str">
        <f t="shared" si="963"/>
        <v>nav</v>
      </c>
      <c r="G1987" s="35" t="str">
        <f t="shared" si="963"/>
        <v>nav</v>
      </c>
      <c r="H1987" s="35" t="str">
        <f t="shared" si="963"/>
        <v>nav</v>
      </c>
      <c r="I1987" s="499" t="str">
        <f t="shared" si="963"/>
        <v>nav</v>
      </c>
      <c r="J1987" s="34">
        <v>-2.2564372264770696</v>
      </c>
      <c r="K1987" s="35" t="str">
        <f t="shared" si="962"/>
        <v>nav</v>
      </c>
      <c r="L1987" s="35" t="str">
        <f t="shared" si="962"/>
        <v>nav</v>
      </c>
      <c r="M1987" s="35" t="str">
        <f t="shared" si="962"/>
        <v>nav</v>
      </c>
      <c r="N1987" s="35" t="str">
        <f t="shared" si="962"/>
        <v>nav</v>
      </c>
      <c r="O1987" s="35" t="str">
        <f t="shared" si="962"/>
        <v>nav</v>
      </c>
      <c r="P1987" s="499" t="str">
        <f t="shared" si="962"/>
        <v>nav</v>
      </c>
    </row>
    <row r="1988" spans="2:16" x14ac:dyDescent="0.3">
      <c r="B1988" s="31" t="s">
        <v>477</v>
      </c>
      <c r="C1988" s="34" t="s">
        <v>10</v>
      </c>
      <c r="D1988" s="35" t="str">
        <f>IF(ISNUMBER((D1940/C1940-1)*100-K13),(D1940/C1940-1)*100-K13,"nav")</f>
        <v>nav</v>
      </c>
      <c r="E1988" s="35">
        <f>IF(ISNUMBER((E1940/D1940-1)*100-L13),(E1940/D1940-1)*100-L13,"nav")</f>
        <v>-0.47732615372283005</v>
      </c>
      <c r="F1988" s="35">
        <f t="shared" ref="F1988:F1997" si="964">IF(ISNUMBER((F1940/E1940-1)*100-M14),(F1940/E1940-1)*100-M14,"nav")</f>
        <v>-5.4622868392968078</v>
      </c>
      <c r="G1988" s="35">
        <f t="shared" ref="G1988:G1997" si="965">IF(ISNUMBER((G1940/F1940-1)*100-N14),(G1940/F1940-1)*100-N14,"nav")</f>
        <v>-12.227696704134765</v>
      </c>
      <c r="H1988" s="35">
        <f t="shared" ref="H1988:H1997" si="966">IF(ISNUMBER((H1940/G1940-1)*100-O14),(H1940/G1940-1)*100-O14,"nav")</f>
        <v>9.8541050448864738</v>
      </c>
      <c r="I1988" s="499">
        <f t="shared" ref="I1988:I1997" si="967">IF(ISNUMBER((I1940/H1940-1)*100-P14),(I1940/H1940-1)*100-P14,"nav")</f>
        <v>-39.921268012557675</v>
      </c>
      <c r="J1988" s="34" t="s">
        <v>10</v>
      </c>
      <c r="K1988" s="35" t="str">
        <f t="shared" si="962"/>
        <v>nav</v>
      </c>
      <c r="L1988" s="35">
        <f t="shared" si="962"/>
        <v>12.468825311484366</v>
      </c>
      <c r="M1988" s="35">
        <f t="shared" si="962"/>
        <v>13.525649488578797</v>
      </c>
      <c r="N1988" s="35">
        <f t="shared" si="962"/>
        <v>12.743590941383712</v>
      </c>
      <c r="O1988" s="35">
        <f t="shared" si="962"/>
        <v>0.88537646565809647</v>
      </c>
      <c r="P1988" s="499">
        <f t="shared" si="962"/>
        <v>-2.1999999999999997</v>
      </c>
    </row>
    <row r="1989" spans="2:16" s="301" customFormat="1" x14ac:dyDescent="0.3">
      <c r="B1989" s="31" t="s">
        <v>727</v>
      </c>
      <c r="C1989" s="34"/>
      <c r="D1989" s="35" t="str">
        <f t="shared" ref="D1989:D1997" si="968">IF(ISNUMBER((D1941/C1941-1)*100-K15),(D1941/C1941-1)*100-K15,"nav")</f>
        <v>nav</v>
      </c>
      <c r="E1989" s="35" t="str">
        <f t="shared" ref="E1989:E1997" si="969">IF(ISNUMBER((E1941/D1941-1)*100-L15),(E1941/D1941-1)*100-L15,"nav")</f>
        <v>nav</v>
      </c>
      <c r="F1989" s="35" t="str">
        <f t="shared" si="964"/>
        <v>nav</v>
      </c>
      <c r="G1989" s="35" t="str">
        <f t="shared" si="965"/>
        <v>nav</v>
      </c>
      <c r="H1989" s="35" t="str">
        <f t="shared" si="966"/>
        <v>nav</v>
      </c>
      <c r="I1989" s="499" t="str">
        <f t="shared" si="967"/>
        <v>nav</v>
      </c>
      <c r="J1989" s="34" t="s">
        <v>10</v>
      </c>
      <c r="K1989" s="35" t="str">
        <f t="shared" ref="K1989:P1989" si="970">IF(ISNUMBER((K1941/J1941-1)*100-K38),(K1941/J1941-1)*100-K38,"nav")</f>
        <v>nav</v>
      </c>
      <c r="L1989" s="35">
        <f t="shared" si="970"/>
        <v>3.2466146440880674</v>
      </c>
      <c r="M1989" s="35">
        <f t="shared" si="970"/>
        <v>12.180582875009259</v>
      </c>
      <c r="N1989" s="35">
        <f t="shared" si="970"/>
        <v>18.020582623245485</v>
      </c>
      <c r="O1989" s="35">
        <f t="shared" si="970"/>
        <v>4.3620964343741191</v>
      </c>
      <c r="P1989" s="499">
        <f t="shared" si="970"/>
        <v>-30.178022101627441</v>
      </c>
    </row>
    <row r="1990" spans="2:16" x14ac:dyDescent="0.3">
      <c r="B1990" s="31" t="s">
        <v>333</v>
      </c>
      <c r="C1990" s="34" t="s">
        <v>12</v>
      </c>
      <c r="D1990" s="35" t="str">
        <f t="shared" si="968"/>
        <v>nav</v>
      </c>
      <c r="E1990" s="35" t="str">
        <f t="shared" si="969"/>
        <v>nav</v>
      </c>
      <c r="F1990" s="35" t="str">
        <f t="shared" si="964"/>
        <v>nav</v>
      </c>
      <c r="G1990" s="35" t="str">
        <f t="shared" si="965"/>
        <v>nav</v>
      </c>
      <c r="H1990" s="35" t="str">
        <f t="shared" si="966"/>
        <v>nav</v>
      </c>
      <c r="I1990" s="499" t="str">
        <f t="shared" si="967"/>
        <v>nav</v>
      </c>
      <c r="J1990" s="34" t="s">
        <v>12</v>
      </c>
      <c r="K1990" s="35" t="str">
        <f t="shared" ref="K1990:P1990" si="971">IF(ISNUMBER((K1942/J1942-1)*100-K39),(K1942/J1942-1)*100-K39,"nav")</f>
        <v>nav</v>
      </c>
      <c r="L1990" s="35" t="str">
        <f t="shared" si="971"/>
        <v>nav</v>
      </c>
      <c r="M1990" s="35" t="str">
        <f t="shared" si="971"/>
        <v>nav</v>
      </c>
      <c r="N1990" s="35" t="str">
        <f t="shared" si="971"/>
        <v>nav</v>
      </c>
      <c r="O1990" s="35" t="str">
        <f t="shared" si="971"/>
        <v>nav</v>
      </c>
      <c r="P1990" s="499" t="str">
        <f t="shared" si="971"/>
        <v>nav</v>
      </c>
    </row>
    <row r="1991" spans="2:16" x14ac:dyDescent="0.3">
      <c r="B1991" s="31" t="s">
        <v>334</v>
      </c>
      <c r="C1991" s="34" t="s">
        <v>10</v>
      </c>
      <c r="D1991" s="35" t="str">
        <f t="shared" si="968"/>
        <v>nav</v>
      </c>
      <c r="E1991" s="35" t="str">
        <f t="shared" si="969"/>
        <v>nav</v>
      </c>
      <c r="F1991" s="35" t="str">
        <f t="shared" si="964"/>
        <v>nav</v>
      </c>
      <c r="G1991" s="35" t="str">
        <f t="shared" si="965"/>
        <v>nav</v>
      </c>
      <c r="H1991" s="35" t="str">
        <f t="shared" si="966"/>
        <v>nav</v>
      </c>
      <c r="I1991" s="499" t="str">
        <f t="shared" si="967"/>
        <v>nav</v>
      </c>
      <c r="J1991" s="34" t="s">
        <v>10</v>
      </c>
      <c r="K1991" s="35" t="str">
        <f t="shared" ref="K1991:P1991" si="972">IF(ISNUMBER((K1943/J1943-1)*100-K40),(K1943/J1943-1)*100-K40,"nav")</f>
        <v>nav</v>
      </c>
      <c r="L1991" s="35" t="str">
        <f t="shared" si="972"/>
        <v>nav</v>
      </c>
      <c r="M1991" s="35" t="str">
        <f t="shared" si="972"/>
        <v>nav</v>
      </c>
      <c r="N1991" s="35" t="str">
        <f t="shared" si="972"/>
        <v>nav</v>
      </c>
      <c r="O1991" s="35" t="str">
        <f t="shared" si="972"/>
        <v>nav</v>
      </c>
      <c r="P1991" s="499" t="str">
        <f t="shared" si="972"/>
        <v>nav</v>
      </c>
    </row>
    <row r="1992" spans="2:16" x14ac:dyDescent="0.3">
      <c r="B1992" s="31" t="s">
        <v>335</v>
      </c>
      <c r="C1992" s="34" t="s">
        <v>10</v>
      </c>
      <c r="D1992" s="35" t="str">
        <f t="shared" si="968"/>
        <v>nav</v>
      </c>
      <c r="E1992" s="35" t="str">
        <f t="shared" si="969"/>
        <v>nav</v>
      </c>
      <c r="F1992" s="35" t="str">
        <f t="shared" si="964"/>
        <v>nav</v>
      </c>
      <c r="G1992" s="35" t="str">
        <f t="shared" si="965"/>
        <v>nav</v>
      </c>
      <c r="H1992" s="35" t="str">
        <f t="shared" si="966"/>
        <v>nav</v>
      </c>
      <c r="I1992" s="499" t="str">
        <f t="shared" si="967"/>
        <v>nav</v>
      </c>
      <c r="J1992" s="34" t="s">
        <v>10</v>
      </c>
      <c r="K1992" s="35" t="str">
        <f t="shared" ref="K1992:P1992" si="973">IF(ISNUMBER((K1944/J1944-1)*100-K41),(K1944/J1944-1)*100-K41,"nav")</f>
        <v>nav</v>
      </c>
      <c r="L1992" s="35" t="str">
        <f t="shared" si="973"/>
        <v>nav</v>
      </c>
      <c r="M1992" s="35" t="str">
        <f t="shared" si="973"/>
        <v>nav</v>
      </c>
      <c r="N1992" s="35" t="str">
        <f t="shared" si="973"/>
        <v>nav</v>
      </c>
      <c r="O1992" s="35" t="str">
        <f t="shared" si="973"/>
        <v>nav</v>
      </c>
      <c r="P1992" s="499" t="str">
        <f t="shared" si="973"/>
        <v>nav</v>
      </c>
    </row>
    <row r="1993" spans="2:16" x14ac:dyDescent="0.3">
      <c r="B1993" s="31" t="s">
        <v>336</v>
      </c>
      <c r="C1993" s="34" t="s">
        <v>10</v>
      </c>
      <c r="D1993" s="35" t="str">
        <f t="shared" si="968"/>
        <v>nav</v>
      </c>
      <c r="E1993" s="35" t="str">
        <f t="shared" si="969"/>
        <v>nav</v>
      </c>
      <c r="F1993" s="35" t="str">
        <f t="shared" si="964"/>
        <v>nav</v>
      </c>
      <c r="G1993" s="35" t="str">
        <f t="shared" si="965"/>
        <v>nav</v>
      </c>
      <c r="H1993" s="35" t="str">
        <f t="shared" si="966"/>
        <v>nav</v>
      </c>
      <c r="I1993" s="499" t="str">
        <f t="shared" si="967"/>
        <v>nav</v>
      </c>
      <c r="J1993" s="34">
        <v>7.6259973250158009</v>
      </c>
      <c r="K1993" s="35">
        <f t="shared" ref="K1993:P1993" si="974">IF(ISNUMBER((K1945/J1945-1)*100-K42),(K1945/J1945-1)*100-K42,"nav")</f>
        <v>17.942374130035624</v>
      </c>
      <c r="L1993" s="35">
        <f t="shared" si="974"/>
        <v>12.630627016114673</v>
      </c>
      <c r="M1993" s="35">
        <f t="shared" si="974"/>
        <v>20.676518943926663</v>
      </c>
      <c r="N1993" s="35">
        <f t="shared" si="974"/>
        <v>-46.509681487480719</v>
      </c>
      <c r="O1993" s="35">
        <f t="shared" si="974"/>
        <v>110.13503070077421</v>
      </c>
      <c r="P1993" s="499">
        <f t="shared" si="974"/>
        <v>-6.2067178038133184</v>
      </c>
    </row>
    <row r="1994" spans="2:16" x14ac:dyDescent="0.3">
      <c r="B1994" s="31" t="s">
        <v>337</v>
      </c>
      <c r="C1994" s="34" t="s">
        <v>10</v>
      </c>
      <c r="D1994" s="35" t="str">
        <f t="shared" si="968"/>
        <v>nav</v>
      </c>
      <c r="E1994" s="35">
        <f t="shared" si="969"/>
        <v>45.09096291630722</v>
      </c>
      <c r="F1994" s="35">
        <f t="shared" si="964"/>
        <v>-16.925383084135643</v>
      </c>
      <c r="G1994" s="35">
        <f t="shared" si="965"/>
        <v>-4.6408472306467257</v>
      </c>
      <c r="H1994" s="35">
        <f t="shared" si="966"/>
        <v>-6.3994044157012508</v>
      </c>
      <c r="I1994" s="499">
        <f t="shared" si="967"/>
        <v>-56.260628560825374</v>
      </c>
      <c r="J1994" s="34">
        <v>12.185116207206807</v>
      </c>
      <c r="K1994" s="35">
        <f t="shared" ref="K1994:P1994" si="975">IF(ISNUMBER((K1946/J1946-1)*100-K43),(K1946/J1946-1)*100-K43,"nav")</f>
        <v>12.305702575140662</v>
      </c>
      <c r="L1994" s="35">
        <f t="shared" si="975"/>
        <v>5.9027857012514895</v>
      </c>
      <c r="M1994" s="35">
        <f t="shared" si="975"/>
        <v>8.3777073061831224</v>
      </c>
      <c r="N1994" s="35">
        <f t="shared" si="975"/>
        <v>0.42750051067446115</v>
      </c>
      <c r="O1994" s="35">
        <f t="shared" si="975"/>
        <v>3.0815749451786667</v>
      </c>
      <c r="P1994" s="499">
        <f t="shared" si="975"/>
        <v>-17.054525111226791</v>
      </c>
    </row>
    <row r="1995" spans="2:16" x14ac:dyDescent="0.3">
      <c r="B1995" s="31" t="s">
        <v>338</v>
      </c>
      <c r="C1995" s="34" t="s">
        <v>10</v>
      </c>
      <c r="D1995" s="35" t="str">
        <f t="shared" si="968"/>
        <v>nav</v>
      </c>
      <c r="E1995" s="35" t="str">
        <f t="shared" si="969"/>
        <v>nav</v>
      </c>
      <c r="F1995" s="35" t="str">
        <f t="shared" si="964"/>
        <v>nav</v>
      </c>
      <c r="G1995" s="35" t="str">
        <f t="shared" si="965"/>
        <v>nav</v>
      </c>
      <c r="H1995" s="35" t="str">
        <f t="shared" si="966"/>
        <v>nav</v>
      </c>
      <c r="I1995" s="499" t="str">
        <f t="shared" si="967"/>
        <v>nav</v>
      </c>
      <c r="J1995" s="34" t="s">
        <v>10</v>
      </c>
      <c r="K1995" s="35" t="str">
        <f t="shared" ref="K1995:P1995" si="976">IF(ISNUMBER((K1947/J1947-1)*100-K44),(K1947/J1947-1)*100-K44,"nav")</f>
        <v>nav</v>
      </c>
      <c r="L1995" s="35">
        <f t="shared" si="976"/>
        <v>-1.9559898895457062</v>
      </c>
      <c r="M1995" s="35">
        <f t="shared" si="976"/>
        <v>22.375324487587772</v>
      </c>
      <c r="N1995" s="35">
        <f t="shared" si="976"/>
        <v>13.943574650605118</v>
      </c>
      <c r="O1995" s="35">
        <f t="shared" si="976"/>
        <v>-6.3466567420964157</v>
      </c>
      <c r="P1995" s="499">
        <f t="shared" si="976"/>
        <v>2370.4285352705861</v>
      </c>
    </row>
    <row r="1996" spans="2:16" x14ac:dyDescent="0.3">
      <c r="B1996" s="31" t="s">
        <v>339</v>
      </c>
      <c r="C1996" s="34" t="s">
        <v>10</v>
      </c>
      <c r="D1996" s="35" t="str">
        <f t="shared" si="968"/>
        <v>nav</v>
      </c>
      <c r="E1996" s="35" t="str">
        <f t="shared" si="969"/>
        <v>nav</v>
      </c>
      <c r="F1996" s="35" t="str">
        <f t="shared" si="964"/>
        <v>nav</v>
      </c>
      <c r="G1996" s="35" t="str">
        <f t="shared" si="965"/>
        <v>nav</v>
      </c>
      <c r="H1996" s="35" t="str">
        <f t="shared" si="966"/>
        <v>nav</v>
      </c>
      <c r="I1996" s="499" t="str">
        <f t="shared" si="967"/>
        <v>nav</v>
      </c>
      <c r="J1996" s="34" t="s">
        <v>10</v>
      </c>
      <c r="K1996" s="35" t="str">
        <f t="shared" ref="K1996:P1996" si="977">IF(ISNUMBER((K1948/J1948-1)*100-K45),(K1948/J1948-1)*100-K45,"nav")</f>
        <v>nav</v>
      </c>
      <c r="L1996" s="35" t="str">
        <f t="shared" si="977"/>
        <v>nav</v>
      </c>
      <c r="M1996" s="35" t="str">
        <f t="shared" si="977"/>
        <v>nav</v>
      </c>
      <c r="N1996" s="35" t="str">
        <f t="shared" si="977"/>
        <v>nav</v>
      </c>
      <c r="O1996" s="35" t="str">
        <f t="shared" si="977"/>
        <v>nav</v>
      </c>
      <c r="P1996" s="499" t="str">
        <f t="shared" si="977"/>
        <v>nav</v>
      </c>
    </row>
    <row r="1997" spans="2:16" x14ac:dyDescent="0.3">
      <c r="B1997" s="33" t="s">
        <v>340</v>
      </c>
      <c r="C1997" s="36" t="s">
        <v>12</v>
      </c>
      <c r="D1997" s="37" t="str">
        <f t="shared" si="968"/>
        <v>nav</v>
      </c>
      <c r="E1997" s="37" t="str">
        <f t="shared" si="969"/>
        <v>nav</v>
      </c>
      <c r="F1997" s="37" t="str">
        <f t="shared" si="964"/>
        <v>nav</v>
      </c>
      <c r="G1997" s="37" t="str">
        <f t="shared" si="965"/>
        <v>nav</v>
      </c>
      <c r="H1997" s="37" t="str">
        <f t="shared" si="966"/>
        <v>nav</v>
      </c>
      <c r="I1997" s="500" t="str">
        <f t="shared" si="967"/>
        <v>nav</v>
      </c>
      <c r="J1997" s="36">
        <v>-3.4619992519922471</v>
      </c>
      <c r="K1997" s="37">
        <f t="shared" ref="K1997:P1997" si="978">IF(ISNUMBER((K1949/J1949-1)*100-K46),(K1949/J1949-1)*100-K46,"nav")</f>
        <v>7.6490037558680513</v>
      </c>
      <c r="L1997" s="37">
        <f t="shared" si="978"/>
        <v>0.3785451973090832</v>
      </c>
      <c r="M1997" s="37">
        <f t="shared" si="978"/>
        <v>-2.0964934922430767</v>
      </c>
      <c r="N1997" s="37">
        <f t="shared" si="978"/>
        <v>-0.85104859372586006</v>
      </c>
      <c r="O1997" s="37">
        <f t="shared" si="978"/>
        <v>5.3904269191304408</v>
      </c>
      <c r="P1997" s="500">
        <f t="shared" si="978"/>
        <v>-0.98663203864449922</v>
      </c>
    </row>
    <row r="1998" spans="2:16" x14ac:dyDescent="0.3">
      <c r="B1998" s="3"/>
      <c r="C1998" s="11"/>
      <c r="D1998" s="11"/>
      <c r="E1998" s="11"/>
      <c r="F1998" s="11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</row>
    <row r="1999" spans="2:16" x14ac:dyDescent="0.3">
      <c r="B1999" s="722" t="s">
        <v>450</v>
      </c>
      <c r="C1999" s="722"/>
      <c r="D1999" s="722"/>
      <c r="E1999" s="722"/>
      <c r="F1999" s="722"/>
      <c r="G1999" s="722"/>
      <c r="H1999" s="722"/>
      <c r="I1999" s="722"/>
      <c r="J1999" s="722"/>
      <c r="K1999" s="722"/>
      <c r="L1999" s="722"/>
      <c r="M1999" s="722"/>
      <c r="N1999" s="722"/>
      <c r="O1999" s="722"/>
      <c r="P1999" s="722"/>
    </row>
    <row r="2000" spans="2:16" x14ac:dyDescent="0.3">
      <c r="B2000" s="12"/>
      <c r="C2000" s="13"/>
      <c r="D2000" s="13"/>
      <c r="E2000" s="13"/>
      <c r="F2000" s="13"/>
      <c r="G2000" s="13"/>
      <c r="H2000" s="13"/>
      <c r="I2000" s="13"/>
      <c r="J2000" s="14"/>
      <c r="K2000" s="14"/>
      <c r="L2000" s="14"/>
      <c r="M2000" s="14"/>
      <c r="N2000" s="14"/>
      <c r="O2000" s="14"/>
      <c r="P2000" s="14"/>
    </row>
    <row r="2001" spans="2:16" x14ac:dyDescent="0.3">
      <c r="B2001" s="12"/>
      <c r="C2001" s="706" t="s">
        <v>440</v>
      </c>
      <c r="D2001" s="707"/>
      <c r="E2001" s="707"/>
      <c r="F2001" s="707"/>
      <c r="G2001" s="707"/>
      <c r="H2001" s="707"/>
      <c r="I2001" s="707"/>
      <c r="J2001" s="706" t="s">
        <v>441</v>
      </c>
      <c r="K2001" s="707"/>
      <c r="L2001" s="707"/>
      <c r="M2001" s="707"/>
      <c r="N2001" s="707"/>
      <c r="O2001" s="707"/>
      <c r="P2001" s="707"/>
    </row>
    <row r="2002" spans="2:16" x14ac:dyDescent="0.3">
      <c r="B2002" s="7"/>
      <c r="C2002" s="694" t="s">
        <v>425</v>
      </c>
      <c r="D2002" s="695"/>
      <c r="E2002" s="695"/>
      <c r="F2002" s="695"/>
      <c r="G2002" s="695"/>
      <c r="H2002" s="695"/>
      <c r="I2002" s="695"/>
      <c r="J2002" s="695"/>
      <c r="K2002" s="695"/>
      <c r="L2002" s="695"/>
      <c r="M2002" s="695"/>
      <c r="N2002" s="695"/>
      <c r="O2002" s="695"/>
      <c r="P2002" s="695"/>
    </row>
    <row r="2003" spans="2:16" x14ac:dyDescent="0.3">
      <c r="B2003" s="3"/>
      <c r="C2003" s="431">
        <v>2014</v>
      </c>
      <c r="D2003" s="416">
        <v>2015</v>
      </c>
      <c r="E2003" s="416">
        <v>2016</v>
      </c>
      <c r="F2003" s="416">
        <v>2017</v>
      </c>
      <c r="G2003" s="416">
        <v>2018</v>
      </c>
      <c r="H2003" s="416">
        <v>2019</v>
      </c>
      <c r="I2003" s="416">
        <v>2020</v>
      </c>
      <c r="J2003" s="431">
        <v>2014</v>
      </c>
      <c r="K2003" s="416">
        <v>2015</v>
      </c>
      <c r="L2003" s="416">
        <v>2016</v>
      </c>
      <c r="M2003" s="416">
        <v>2017</v>
      </c>
      <c r="N2003" s="416">
        <v>2018</v>
      </c>
      <c r="O2003" s="416">
        <v>2019</v>
      </c>
      <c r="P2003" s="416">
        <v>2020</v>
      </c>
    </row>
    <row r="2004" spans="2:16" x14ac:dyDescent="0.3">
      <c r="B2004" s="32" t="s">
        <v>327</v>
      </c>
      <c r="C2004" s="42">
        <v>142.45057394592416</v>
      </c>
      <c r="D2004" s="43">
        <f t="shared" ref="D2004:I2011" si="979">IF(ISNUMBER((D1956/C1956-1)*100-K29),(D1956/C1956-1)*100-K29,"nav")</f>
        <v>15.744861094371608</v>
      </c>
      <c r="E2004" s="43">
        <f t="shared" si="979"/>
        <v>3.4548689627188693</v>
      </c>
      <c r="F2004" s="43">
        <f t="shared" si="979"/>
        <v>-3.1278372683640754E-2</v>
      </c>
      <c r="G2004" s="43">
        <f t="shared" si="979"/>
        <v>-55.000128281686074</v>
      </c>
      <c r="H2004" s="43">
        <f t="shared" si="979"/>
        <v>-98.988551052644482</v>
      </c>
      <c r="I2004" s="43">
        <f t="shared" si="979"/>
        <v>-108.88888834914633</v>
      </c>
      <c r="J2004" s="42" t="s">
        <v>12</v>
      </c>
      <c r="K2004" s="43" t="str">
        <f t="shared" ref="K2004:P2010" si="980">IF(ISNUMBER((K1956/J1956-1)*100-K6),(K1956/J1956-1)*100-K6,"nav")</f>
        <v>nav</v>
      </c>
      <c r="L2004" s="43" t="str">
        <f t="shared" si="980"/>
        <v>nav</v>
      </c>
      <c r="M2004" s="43" t="str">
        <f t="shared" si="980"/>
        <v>nav</v>
      </c>
      <c r="N2004" s="43" t="str">
        <f t="shared" si="980"/>
        <v>nav</v>
      </c>
      <c r="O2004" s="43" t="str">
        <f t="shared" si="980"/>
        <v>nav</v>
      </c>
      <c r="P2004" s="498" t="str">
        <f t="shared" si="980"/>
        <v>nav</v>
      </c>
    </row>
    <row r="2005" spans="2:16" s="301" customFormat="1" x14ac:dyDescent="0.3">
      <c r="B2005" s="31" t="s">
        <v>640</v>
      </c>
      <c r="C2005" s="34" t="s">
        <v>10</v>
      </c>
      <c r="D2005" s="35" t="str">
        <f t="shared" si="979"/>
        <v>nav</v>
      </c>
      <c r="E2005" s="35" t="str">
        <f t="shared" si="979"/>
        <v>nav</v>
      </c>
      <c r="F2005" s="35" t="str">
        <f t="shared" si="979"/>
        <v>nav</v>
      </c>
      <c r="G2005" s="35" t="str">
        <f t="shared" si="979"/>
        <v>nav</v>
      </c>
      <c r="H2005" s="35" t="str">
        <f t="shared" si="979"/>
        <v>nav</v>
      </c>
      <c r="I2005" s="35" t="str">
        <f t="shared" si="979"/>
        <v>nav</v>
      </c>
      <c r="J2005" s="34" t="s">
        <v>10</v>
      </c>
      <c r="K2005" s="35" t="str">
        <f t="shared" si="980"/>
        <v>nav</v>
      </c>
      <c r="L2005" s="35" t="str">
        <f t="shared" si="980"/>
        <v>nav</v>
      </c>
      <c r="M2005" s="35" t="str">
        <f t="shared" si="980"/>
        <v>nav</v>
      </c>
      <c r="N2005" s="35" t="str">
        <f t="shared" si="980"/>
        <v>nav</v>
      </c>
      <c r="O2005" s="35" t="str">
        <f t="shared" si="980"/>
        <v>nav</v>
      </c>
      <c r="P2005" s="499" t="str">
        <f t="shared" si="980"/>
        <v>nav</v>
      </c>
    </row>
    <row r="2006" spans="2:16" x14ac:dyDescent="0.3">
      <c r="B2006" s="31" t="s">
        <v>328</v>
      </c>
      <c r="C2006" s="34" t="s">
        <v>12</v>
      </c>
      <c r="D2006" s="35" t="str">
        <f t="shared" si="979"/>
        <v>nav</v>
      </c>
      <c r="E2006" s="35" t="str">
        <f t="shared" si="979"/>
        <v>nav</v>
      </c>
      <c r="F2006" s="35">
        <f t="shared" si="979"/>
        <v>11.786866117008119</v>
      </c>
      <c r="G2006" s="35">
        <f t="shared" si="979"/>
        <v>-17.822691031490347</v>
      </c>
      <c r="H2006" s="35">
        <f t="shared" si="979"/>
        <v>-10.071210183035772</v>
      </c>
      <c r="I2006" s="35">
        <f t="shared" si="979"/>
        <v>-16.01806025174389</v>
      </c>
      <c r="J2006" s="34" t="s">
        <v>10</v>
      </c>
      <c r="K2006" s="35">
        <f t="shared" si="980"/>
        <v>199.01946095022686</v>
      </c>
      <c r="L2006" s="35">
        <f t="shared" si="980"/>
        <v>64.210909344266213</v>
      </c>
      <c r="M2006" s="35">
        <f t="shared" si="980"/>
        <v>19.107403695196904</v>
      </c>
      <c r="N2006" s="35">
        <f t="shared" si="980"/>
        <v>18.943855912819778</v>
      </c>
      <c r="O2006" s="35">
        <f t="shared" si="980"/>
        <v>9.4672790594520837</v>
      </c>
      <c r="P2006" s="499">
        <f t="shared" si="980"/>
        <v>24.412633010357784</v>
      </c>
    </row>
    <row r="2007" spans="2:16" x14ac:dyDescent="0.3">
      <c r="B2007" s="31" t="s">
        <v>329</v>
      </c>
      <c r="C2007" s="34">
        <v>4.9053698480694123</v>
      </c>
      <c r="D2007" s="35">
        <f t="shared" si="979"/>
        <v>-44.25711942850301</v>
      </c>
      <c r="E2007" s="35">
        <f t="shared" si="979"/>
        <v>-21.63090373841268</v>
      </c>
      <c r="F2007" s="35">
        <f t="shared" si="979"/>
        <v>30.207917129717895</v>
      </c>
      <c r="G2007" s="35">
        <f t="shared" si="979"/>
        <v>-1.020610201693497</v>
      </c>
      <c r="H2007" s="35">
        <f t="shared" si="979"/>
        <v>3.757033914616362</v>
      </c>
      <c r="I2007" s="35">
        <f t="shared" si="979"/>
        <v>-67.708770574635722</v>
      </c>
      <c r="J2007" s="34" t="s">
        <v>10</v>
      </c>
      <c r="K2007" s="35" t="str">
        <f t="shared" si="980"/>
        <v>nav</v>
      </c>
      <c r="L2007" s="35" t="str">
        <f t="shared" si="980"/>
        <v>nav</v>
      </c>
      <c r="M2007" s="35" t="str">
        <f t="shared" si="980"/>
        <v>nav</v>
      </c>
      <c r="N2007" s="35" t="str">
        <f t="shared" si="980"/>
        <v>nav</v>
      </c>
      <c r="O2007" s="35" t="str">
        <f t="shared" si="980"/>
        <v>nav</v>
      </c>
      <c r="P2007" s="499" t="str">
        <f t="shared" si="980"/>
        <v>nav</v>
      </c>
    </row>
    <row r="2008" spans="2:16" x14ac:dyDescent="0.3">
      <c r="B2008" s="31" t="s">
        <v>330</v>
      </c>
      <c r="C2008" s="34" t="s">
        <v>12</v>
      </c>
      <c r="D2008" s="35" t="str">
        <f t="shared" si="979"/>
        <v>nav</v>
      </c>
      <c r="E2008" s="35" t="str">
        <f t="shared" si="979"/>
        <v>nav</v>
      </c>
      <c r="F2008" s="35" t="str">
        <f t="shared" si="979"/>
        <v>nav</v>
      </c>
      <c r="G2008" s="35" t="str">
        <f t="shared" si="979"/>
        <v>nav</v>
      </c>
      <c r="H2008" s="35" t="str">
        <f t="shared" si="979"/>
        <v>nav</v>
      </c>
      <c r="I2008" s="35" t="str">
        <f t="shared" si="979"/>
        <v>nav</v>
      </c>
      <c r="J2008" s="34" t="s">
        <v>12</v>
      </c>
      <c r="K2008" s="35" t="str">
        <f t="shared" si="980"/>
        <v>nav</v>
      </c>
      <c r="L2008" s="35" t="str">
        <f t="shared" si="980"/>
        <v>nav</v>
      </c>
      <c r="M2008" s="35" t="str">
        <f t="shared" si="980"/>
        <v>nav</v>
      </c>
      <c r="N2008" s="35" t="str">
        <f t="shared" si="980"/>
        <v>nav</v>
      </c>
      <c r="O2008" s="35" t="str">
        <f t="shared" si="980"/>
        <v>nav</v>
      </c>
      <c r="P2008" s="499" t="str">
        <f t="shared" si="980"/>
        <v>nav</v>
      </c>
    </row>
    <row r="2009" spans="2:16" x14ac:dyDescent="0.3">
      <c r="B2009" s="31" t="s">
        <v>331</v>
      </c>
      <c r="C2009" s="34" t="s">
        <v>10</v>
      </c>
      <c r="D2009" s="35" t="str">
        <f t="shared" si="979"/>
        <v>nav</v>
      </c>
      <c r="E2009" s="35" t="str">
        <f t="shared" si="979"/>
        <v>nav</v>
      </c>
      <c r="F2009" s="35" t="str">
        <f t="shared" si="979"/>
        <v>nav</v>
      </c>
      <c r="G2009" s="35" t="str">
        <f t="shared" si="979"/>
        <v>nav</v>
      </c>
      <c r="H2009" s="35" t="str">
        <f t="shared" si="979"/>
        <v>nav</v>
      </c>
      <c r="I2009" s="35" t="str">
        <f t="shared" si="979"/>
        <v>nav</v>
      </c>
      <c r="J2009" s="34" t="s">
        <v>10</v>
      </c>
      <c r="K2009" s="35" t="str">
        <f t="shared" si="980"/>
        <v>nav</v>
      </c>
      <c r="L2009" s="35" t="str">
        <f t="shared" si="980"/>
        <v>nav</v>
      </c>
      <c r="M2009" s="35" t="str">
        <f t="shared" si="980"/>
        <v>nav</v>
      </c>
      <c r="N2009" s="35" t="str">
        <f t="shared" si="980"/>
        <v>nav</v>
      </c>
      <c r="O2009" s="35" t="str">
        <f t="shared" si="980"/>
        <v>nav</v>
      </c>
      <c r="P2009" s="499" t="str">
        <f t="shared" si="980"/>
        <v>nav</v>
      </c>
    </row>
    <row r="2010" spans="2:16" x14ac:dyDescent="0.3">
      <c r="B2010" s="31" t="s">
        <v>332</v>
      </c>
      <c r="C2010" s="34" t="s">
        <v>10</v>
      </c>
      <c r="D2010" s="35" t="str">
        <f t="shared" si="979"/>
        <v>nav</v>
      </c>
      <c r="E2010" s="35" t="str">
        <f t="shared" si="979"/>
        <v>nav</v>
      </c>
      <c r="F2010" s="35" t="str">
        <f t="shared" si="979"/>
        <v>nav</v>
      </c>
      <c r="G2010" s="35" t="str">
        <f t="shared" si="979"/>
        <v>nav</v>
      </c>
      <c r="H2010" s="35" t="str">
        <f t="shared" si="979"/>
        <v>nav</v>
      </c>
      <c r="I2010" s="35" t="str">
        <f t="shared" si="979"/>
        <v>nav</v>
      </c>
      <c r="J2010" s="34" t="s">
        <v>10</v>
      </c>
      <c r="K2010" s="35" t="str">
        <f t="shared" si="980"/>
        <v>nav</v>
      </c>
      <c r="L2010" s="35" t="str">
        <f t="shared" si="980"/>
        <v>nav</v>
      </c>
      <c r="M2010" s="35" t="str">
        <f t="shared" si="980"/>
        <v>nav</v>
      </c>
      <c r="N2010" s="35" t="str">
        <f t="shared" si="980"/>
        <v>nav</v>
      </c>
      <c r="O2010" s="35" t="str">
        <f t="shared" si="980"/>
        <v>nav</v>
      </c>
      <c r="P2010" s="499" t="str">
        <f t="shared" si="980"/>
        <v>nav</v>
      </c>
    </row>
    <row r="2011" spans="2:16" x14ac:dyDescent="0.3">
      <c r="B2011" s="31" t="s">
        <v>477</v>
      </c>
      <c r="C2011" s="34" t="s">
        <v>10</v>
      </c>
      <c r="D2011" s="35" t="str">
        <f t="shared" si="979"/>
        <v>nav</v>
      </c>
      <c r="E2011" s="35">
        <f t="shared" si="979"/>
        <v>6.4772272030280797</v>
      </c>
      <c r="F2011" s="35">
        <f t="shared" si="979"/>
        <v>8.347092418309801</v>
      </c>
      <c r="G2011" s="35">
        <f t="shared" si="979"/>
        <v>4.9223494538898098</v>
      </c>
      <c r="H2011" s="35">
        <f t="shared" si="979"/>
        <v>0.73693299794994838</v>
      </c>
      <c r="I2011" s="35">
        <f t="shared" si="979"/>
        <v>-34.855835480383433</v>
      </c>
      <c r="J2011" s="34" t="s">
        <v>10</v>
      </c>
      <c r="K2011" s="35" t="str">
        <f>IF(ISNUMBER((K1963/J1963-1)*100-K13),(K1963/J1963-1)*100-K13,"nav")</f>
        <v>nav</v>
      </c>
      <c r="L2011" s="35">
        <f>IF(ISNUMBER((L1963/K1963-1)*100-L13),(L1963/K1963-1)*100-L13,"nav")</f>
        <v>0.39065756714800515</v>
      </c>
      <c r="M2011" s="35">
        <f t="shared" ref="M2011:P2020" si="981">IF(ISNUMBER((M1963/L1963-1)*100-M14),(M1963/L1963-1)*100-M14,"nav")</f>
        <v>-6.9822628299688256</v>
      </c>
      <c r="N2011" s="35">
        <f t="shared" si="981"/>
        <v>2.8480706104050584</v>
      </c>
      <c r="O2011" s="35">
        <f t="shared" si="981"/>
        <v>2.4755297465697366</v>
      </c>
      <c r="P2011" s="499">
        <f t="shared" si="981"/>
        <v>-4.258E-2</v>
      </c>
    </row>
    <row r="2012" spans="2:16" s="301" customFormat="1" x14ac:dyDescent="0.3">
      <c r="B2012" s="31" t="s">
        <v>727</v>
      </c>
      <c r="C2012" s="34" t="s">
        <v>10</v>
      </c>
      <c r="D2012" s="35" t="str">
        <f t="shared" ref="D2012:D2020" si="982">IF(ISNUMBER((D1964/C1964-1)*100-K38),(D1964/C1964-1)*100-K38,"nav")</f>
        <v>nav</v>
      </c>
      <c r="E2012" s="35" t="str">
        <f t="shared" ref="E2012:E2020" si="983">IF(ISNUMBER((E1964/D1964-1)*100-L38),(E1964/D1964-1)*100-L38,"nav")</f>
        <v>nav</v>
      </c>
      <c r="F2012" s="35" t="str">
        <f t="shared" ref="F2012:F2020" si="984">IF(ISNUMBER((F1964/E1964-1)*100-M38),(F1964/E1964-1)*100-M38,"nav")</f>
        <v>nav</v>
      </c>
      <c r="G2012" s="35" t="str">
        <f t="shared" ref="G2012:G2020" si="985">IF(ISNUMBER((G1964/F1964-1)*100-N38),(G1964/F1964-1)*100-N38,"nav")</f>
        <v>nav</v>
      </c>
      <c r="H2012" s="35" t="str">
        <f t="shared" ref="H2012:H2020" si="986">IF(ISNUMBER((H1964/G1964-1)*100-O38),(H1964/G1964-1)*100-O38,"nav")</f>
        <v>nav</v>
      </c>
      <c r="I2012" s="35" t="str">
        <f t="shared" ref="I2012:I2020" si="987">IF(ISNUMBER((I1964/H1964-1)*100-P38),(I1964/H1964-1)*100-P38,"nav")</f>
        <v>nav</v>
      </c>
      <c r="J2012" s="34" t="s">
        <v>10</v>
      </c>
      <c r="K2012" s="35" t="str">
        <f t="shared" ref="K2012:L2020" si="988">IF(ISNUMBER((K1964/J1964-1)*100-K15),(K1964/J1964-1)*100-K15,"nav")</f>
        <v>nav</v>
      </c>
      <c r="L2012" s="35" t="str">
        <f t="shared" si="988"/>
        <v>nav</v>
      </c>
      <c r="M2012" s="35" t="str">
        <f t="shared" si="981"/>
        <v>nav</v>
      </c>
      <c r="N2012" s="35" t="str">
        <f t="shared" si="981"/>
        <v>nav</v>
      </c>
      <c r="O2012" s="35" t="str">
        <f t="shared" si="981"/>
        <v>nav</v>
      </c>
      <c r="P2012" s="499" t="str">
        <f t="shared" si="981"/>
        <v>nav</v>
      </c>
    </row>
    <row r="2013" spans="2:16" x14ac:dyDescent="0.3">
      <c r="B2013" s="31" t="s">
        <v>333</v>
      </c>
      <c r="C2013" s="34" t="s">
        <v>12</v>
      </c>
      <c r="D2013" s="35" t="str">
        <f t="shared" si="982"/>
        <v>nav</v>
      </c>
      <c r="E2013" s="35" t="str">
        <f t="shared" si="983"/>
        <v>nav</v>
      </c>
      <c r="F2013" s="35" t="str">
        <f t="shared" si="984"/>
        <v>nav</v>
      </c>
      <c r="G2013" s="35" t="str">
        <f t="shared" si="985"/>
        <v>nav</v>
      </c>
      <c r="H2013" s="35" t="str">
        <f t="shared" si="986"/>
        <v>nav</v>
      </c>
      <c r="I2013" s="35" t="str">
        <f t="shared" si="987"/>
        <v>nav</v>
      </c>
      <c r="J2013" s="34" t="s">
        <v>12</v>
      </c>
      <c r="K2013" s="35" t="str">
        <f t="shared" si="988"/>
        <v>nav</v>
      </c>
      <c r="L2013" s="35" t="str">
        <f t="shared" si="988"/>
        <v>nav</v>
      </c>
      <c r="M2013" s="35" t="str">
        <f t="shared" si="981"/>
        <v>nav</v>
      </c>
      <c r="N2013" s="35" t="str">
        <f t="shared" si="981"/>
        <v>nav</v>
      </c>
      <c r="O2013" s="35" t="str">
        <f t="shared" si="981"/>
        <v>nav</v>
      </c>
      <c r="P2013" s="499" t="str">
        <f t="shared" si="981"/>
        <v>nav</v>
      </c>
    </row>
    <row r="2014" spans="2:16" x14ac:dyDescent="0.3">
      <c r="B2014" s="31" t="s">
        <v>334</v>
      </c>
      <c r="C2014" s="34" t="s">
        <v>10</v>
      </c>
      <c r="D2014" s="35" t="str">
        <f t="shared" si="982"/>
        <v>nav</v>
      </c>
      <c r="E2014" s="35" t="str">
        <f t="shared" si="983"/>
        <v>nav</v>
      </c>
      <c r="F2014" s="35" t="str">
        <f t="shared" si="984"/>
        <v>nav</v>
      </c>
      <c r="G2014" s="35" t="str">
        <f t="shared" si="985"/>
        <v>nav</v>
      </c>
      <c r="H2014" s="35" t="str">
        <f t="shared" si="986"/>
        <v>nav</v>
      </c>
      <c r="I2014" s="35" t="str">
        <f t="shared" si="987"/>
        <v>nav</v>
      </c>
      <c r="J2014" s="34" t="s">
        <v>10</v>
      </c>
      <c r="K2014" s="35" t="str">
        <f t="shared" si="988"/>
        <v>nav</v>
      </c>
      <c r="L2014" s="35" t="str">
        <f t="shared" si="988"/>
        <v>nav</v>
      </c>
      <c r="M2014" s="35" t="str">
        <f t="shared" si="981"/>
        <v>nav</v>
      </c>
      <c r="N2014" s="35" t="str">
        <f t="shared" si="981"/>
        <v>nav</v>
      </c>
      <c r="O2014" s="35" t="str">
        <f t="shared" si="981"/>
        <v>nav</v>
      </c>
      <c r="P2014" s="499" t="str">
        <f t="shared" si="981"/>
        <v>nav</v>
      </c>
    </row>
    <row r="2015" spans="2:16" x14ac:dyDescent="0.3">
      <c r="B2015" s="31" t="s">
        <v>335</v>
      </c>
      <c r="C2015" s="34" t="s">
        <v>10</v>
      </c>
      <c r="D2015" s="35" t="str">
        <f t="shared" si="982"/>
        <v>nav</v>
      </c>
      <c r="E2015" s="35" t="str">
        <f t="shared" si="983"/>
        <v>nav</v>
      </c>
      <c r="F2015" s="35" t="str">
        <f t="shared" si="984"/>
        <v>nav</v>
      </c>
      <c r="G2015" s="35" t="str">
        <f t="shared" si="985"/>
        <v>nav</v>
      </c>
      <c r="H2015" s="35" t="str">
        <f t="shared" si="986"/>
        <v>nav</v>
      </c>
      <c r="I2015" s="35" t="str">
        <f t="shared" si="987"/>
        <v>nav</v>
      </c>
      <c r="J2015" s="34" t="s">
        <v>10</v>
      </c>
      <c r="K2015" s="35" t="str">
        <f t="shared" si="988"/>
        <v>nav</v>
      </c>
      <c r="L2015" s="35" t="str">
        <f t="shared" si="988"/>
        <v>nav</v>
      </c>
      <c r="M2015" s="35" t="str">
        <f t="shared" si="981"/>
        <v>nav</v>
      </c>
      <c r="N2015" s="35" t="str">
        <f t="shared" si="981"/>
        <v>nav</v>
      </c>
      <c r="O2015" s="35" t="str">
        <f t="shared" si="981"/>
        <v>nav</v>
      </c>
      <c r="P2015" s="499" t="str">
        <f t="shared" si="981"/>
        <v>nav</v>
      </c>
    </row>
    <row r="2016" spans="2:16" x14ac:dyDescent="0.3">
      <c r="B2016" s="31" t="s">
        <v>336</v>
      </c>
      <c r="C2016" s="34" t="s">
        <v>10</v>
      </c>
      <c r="D2016" s="35" t="str">
        <f t="shared" si="982"/>
        <v>nav</v>
      </c>
      <c r="E2016" s="35" t="str">
        <f t="shared" si="983"/>
        <v>nav</v>
      </c>
      <c r="F2016" s="35" t="str">
        <f t="shared" si="984"/>
        <v>nav</v>
      </c>
      <c r="G2016" s="35" t="str">
        <f t="shared" si="985"/>
        <v>nav</v>
      </c>
      <c r="H2016" s="35" t="str">
        <f t="shared" si="986"/>
        <v>nav</v>
      </c>
      <c r="I2016" s="35" t="str">
        <f t="shared" si="987"/>
        <v>nav</v>
      </c>
      <c r="J2016" s="34" t="s">
        <v>10</v>
      </c>
      <c r="K2016" s="35" t="str">
        <f t="shared" si="988"/>
        <v>nav</v>
      </c>
      <c r="L2016" s="35" t="str">
        <f t="shared" si="988"/>
        <v>nav</v>
      </c>
      <c r="M2016" s="35" t="str">
        <f t="shared" si="981"/>
        <v>nav</v>
      </c>
      <c r="N2016" s="35" t="str">
        <f t="shared" si="981"/>
        <v>nav</v>
      </c>
      <c r="O2016" s="35" t="str">
        <f t="shared" si="981"/>
        <v>nav</v>
      </c>
      <c r="P2016" s="499" t="str">
        <f t="shared" si="981"/>
        <v>nav</v>
      </c>
    </row>
    <row r="2017" spans="2:32" x14ac:dyDescent="0.3">
      <c r="B2017" s="31" t="s">
        <v>337</v>
      </c>
      <c r="C2017" s="34">
        <v>12.193247114574568</v>
      </c>
      <c r="D2017" s="35">
        <f t="shared" si="982"/>
        <v>5.7536846429197084</v>
      </c>
      <c r="E2017" s="35">
        <f t="shared" si="983"/>
        <v>15.250418039199531</v>
      </c>
      <c r="F2017" s="35">
        <f t="shared" si="984"/>
        <v>6.8740361238943892</v>
      </c>
      <c r="G2017" s="35">
        <f t="shared" si="985"/>
        <v>8.6646325139583915</v>
      </c>
      <c r="H2017" s="35">
        <f t="shared" si="986"/>
        <v>-4.9695344757456406</v>
      </c>
      <c r="I2017" s="35">
        <f t="shared" si="987"/>
        <v>-23.111203145435177</v>
      </c>
      <c r="J2017" s="34" t="s">
        <v>10</v>
      </c>
      <c r="K2017" s="35" t="str">
        <f t="shared" si="988"/>
        <v>nav</v>
      </c>
      <c r="L2017" s="35" t="str">
        <f t="shared" si="988"/>
        <v>nav</v>
      </c>
      <c r="M2017" s="35" t="str">
        <f t="shared" si="981"/>
        <v>nav</v>
      </c>
      <c r="N2017" s="35" t="str">
        <f t="shared" si="981"/>
        <v>nav</v>
      </c>
      <c r="O2017" s="35" t="str">
        <f t="shared" si="981"/>
        <v>nav</v>
      </c>
      <c r="P2017" s="499" t="str">
        <f t="shared" si="981"/>
        <v>nav</v>
      </c>
    </row>
    <row r="2018" spans="2:32" x14ac:dyDescent="0.3">
      <c r="B2018" s="31" t="s">
        <v>338</v>
      </c>
      <c r="C2018" s="34" t="s">
        <v>10</v>
      </c>
      <c r="D2018" s="35" t="str">
        <f t="shared" si="982"/>
        <v>nav</v>
      </c>
      <c r="E2018" s="35" t="str">
        <f t="shared" si="983"/>
        <v>nav</v>
      </c>
      <c r="F2018" s="35" t="str">
        <f t="shared" si="984"/>
        <v>nav</v>
      </c>
      <c r="G2018" s="35" t="str">
        <f t="shared" si="985"/>
        <v>nav</v>
      </c>
      <c r="H2018" s="35" t="str">
        <f t="shared" si="986"/>
        <v>nav</v>
      </c>
      <c r="I2018" s="35" t="str">
        <f t="shared" si="987"/>
        <v>nav</v>
      </c>
      <c r="J2018" s="34" t="s">
        <v>10</v>
      </c>
      <c r="K2018" s="35" t="str">
        <f t="shared" si="988"/>
        <v>nav</v>
      </c>
      <c r="L2018" s="35">
        <f t="shared" si="988"/>
        <v>-8.4950534558207114</v>
      </c>
      <c r="M2018" s="35">
        <f t="shared" si="981"/>
        <v>17.48840245157303</v>
      </c>
      <c r="N2018" s="35">
        <f t="shared" si="981"/>
        <v>1.3167654872522494</v>
      </c>
      <c r="O2018" s="35">
        <f t="shared" si="981"/>
        <v>-6.948807448094529</v>
      </c>
      <c r="P2018" s="499">
        <f t="shared" si="981"/>
        <v>11.904970873407576</v>
      </c>
    </row>
    <row r="2019" spans="2:32" x14ac:dyDescent="0.3">
      <c r="B2019" s="31" t="s">
        <v>339</v>
      </c>
      <c r="C2019" s="34" t="s">
        <v>10</v>
      </c>
      <c r="D2019" s="35" t="str">
        <f t="shared" si="982"/>
        <v>nav</v>
      </c>
      <c r="E2019" s="35" t="str">
        <f t="shared" si="983"/>
        <v>nav</v>
      </c>
      <c r="F2019" s="35" t="str">
        <f t="shared" si="984"/>
        <v>nav</v>
      </c>
      <c r="G2019" s="35" t="str">
        <f t="shared" si="985"/>
        <v>nav</v>
      </c>
      <c r="H2019" s="35" t="str">
        <f t="shared" si="986"/>
        <v>nav</v>
      </c>
      <c r="I2019" s="35" t="str">
        <f t="shared" si="987"/>
        <v>nav</v>
      </c>
      <c r="J2019" s="34" t="s">
        <v>10</v>
      </c>
      <c r="K2019" s="35" t="str">
        <f t="shared" si="988"/>
        <v>nav</v>
      </c>
      <c r="L2019" s="35" t="str">
        <f t="shared" si="988"/>
        <v>nav</v>
      </c>
      <c r="M2019" s="35" t="str">
        <f t="shared" si="981"/>
        <v>nav</v>
      </c>
      <c r="N2019" s="35" t="str">
        <f t="shared" si="981"/>
        <v>nav</v>
      </c>
      <c r="O2019" s="35" t="str">
        <f t="shared" si="981"/>
        <v>nav</v>
      </c>
      <c r="P2019" s="499" t="str">
        <f t="shared" si="981"/>
        <v>nav</v>
      </c>
    </row>
    <row r="2020" spans="2:32" x14ac:dyDescent="0.3">
      <c r="B2020" s="33" t="s">
        <v>340</v>
      </c>
      <c r="C2020" s="36" t="s">
        <v>12</v>
      </c>
      <c r="D2020" s="37" t="str">
        <f t="shared" si="982"/>
        <v>nav</v>
      </c>
      <c r="E2020" s="37" t="str">
        <f t="shared" si="983"/>
        <v>nav</v>
      </c>
      <c r="F2020" s="37" t="str">
        <f t="shared" si="984"/>
        <v>nav</v>
      </c>
      <c r="G2020" s="37" t="str">
        <f t="shared" si="985"/>
        <v>nav</v>
      </c>
      <c r="H2020" s="37" t="str">
        <f t="shared" si="986"/>
        <v>nav</v>
      </c>
      <c r="I2020" s="37" t="str">
        <f t="shared" si="987"/>
        <v>nav</v>
      </c>
      <c r="J2020" s="36" t="s">
        <v>12</v>
      </c>
      <c r="K2020" s="37" t="str">
        <f t="shared" si="988"/>
        <v>nav</v>
      </c>
      <c r="L2020" s="37" t="str">
        <f t="shared" si="988"/>
        <v>nav</v>
      </c>
      <c r="M2020" s="37" t="str">
        <f t="shared" si="981"/>
        <v>nav</v>
      </c>
      <c r="N2020" s="37" t="str">
        <f t="shared" si="981"/>
        <v>nav</v>
      </c>
      <c r="O2020" s="37" t="str">
        <f t="shared" si="981"/>
        <v>nav</v>
      </c>
      <c r="P2020" s="500" t="str">
        <f t="shared" si="981"/>
        <v>nav</v>
      </c>
    </row>
    <row r="2021" spans="2:32" s="41" customFormat="1" x14ac:dyDescent="0.3">
      <c r="B2021" s="12"/>
      <c r="C2021" s="35"/>
      <c r="D2021" s="35"/>
      <c r="E2021" s="35"/>
      <c r="F2021" s="35"/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</row>
    <row r="2022" spans="2:32" s="3" customFormat="1" ht="13.2" x14ac:dyDescent="0.25">
      <c r="B2022" s="708" t="s">
        <v>2</v>
      </c>
      <c r="C2022" s="708"/>
      <c r="D2022" s="708"/>
      <c r="E2022" s="708"/>
      <c r="F2022" s="708"/>
      <c r="G2022" s="708"/>
      <c r="H2022" s="708"/>
      <c r="I2022" s="708"/>
      <c r="J2022" s="708"/>
      <c r="K2022" s="708"/>
      <c r="L2022" s="708"/>
      <c r="M2022" s="708"/>
      <c r="N2022" s="708"/>
      <c r="O2022" s="708"/>
      <c r="P2022" s="708"/>
    </row>
    <row r="2023" spans="2:32" s="3" customFormat="1" ht="13.2" x14ac:dyDescent="0.25">
      <c r="B2023" s="709" t="s">
        <v>474</v>
      </c>
      <c r="C2023" s="709"/>
      <c r="D2023" s="709"/>
      <c r="E2023" s="709"/>
      <c r="F2023" s="709"/>
      <c r="G2023" s="709"/>
      <c r="H2023" s="709"/>
      <c r="I2023" s="709"/>
      <c r="J2023" s="709"/>
      <c r="K2023" s="709"/>
      <c r="L2023" s="709"/>
      <c r="M2023" s="709"/>
      <c r="N2023" s="709"/>
      <c r="O2023" s="709"/>
      <c r="P2023" s="709"/>
    </row>
    <row r="2024" spans="2:32" s="3" customFormat="1" ht="13.2" x14ac:dyDescent="0.25">
      <c r="B2024" s="44" t="s">
        <v>573</v>
      </c>
      <c r="C2024" s="45"/>
      <c r="D2024" s="45"/>
      <c r="E2024" s="46"/>
      <c r="F2024" s="47"/>
      <c r="G2024" s="47"/>
      <c r="H2024" s="47"/>
      <c r="I2024" s="47"/>
      <c r="J2024" s="47"/>
      <c r="K2024" s="47"/>
      <c r="L2024" s="47"/>
      <c r="M2024" s="47"/>
      <c r="N2024" s="47"/>
      <c r="O2024" s="47"/>
      <c r="P2024" s="47"/>
    </row>
    <row r="2025" spans="2:32" s="3" customFormat="1" ht="13.2" x14ac:dyDescent="0.25">
      <c r="B2025" s="44"/>
      <c r="C2025" s="45"/>
      <c r="D2025" s="45"/>
      <c r="E2025" s="46"/>
      <c r="F2025" s="47"/>
      <c r="G2025" s="47"/>
      <c r="H2025" s="47"/>
      <c r="I2025" s="47"/>
      <c r="J2025" s="47"/>
      <c r="K2025" s="47"/>
      <c r="L2025" s="47"/>
      <c r="M2025" s="47"/>
      <c r="N2025" s="47"/>
      <c r="O2025" s="47"/>
      <c r="P2025" s="47"/>
    </row>
    <row r="2026" spans="2:32" s="3" customFormat="1" ht="27" customHeight="1" x14ac:dyDescent="0.25">
      <c r="B2026" s="710" t="s">
        <v>34</v>
      </c>
      <c r="C2026" s="712" t="s">
        <v>35</v>
      </c>
      <c r="D2026" s="714" t="s">
        <v>36</v>
      </c>
      <c r="E2026" s="696" t="s">
        <v>475</v>
      </c>
      <c r="F2026" s="714" t="s">
        <v>37</v>
      </c>
      <c r="G2026" s="714" t="s">
        <v>38</v>
      </c>
      <c r="H2026" s="696" t="s">
        <v>39</v>
      </c>
      <c r="I2026" s="754"/>
      <c r="J2026" s="714" t="s">
        <v>57</v>
      </c>
      <c r="K2026" s="696" t="s">
        <v>673</v>
      </c>
      <c r="L2026" s="696" t="s">
        <v>58</v>
      </c>
      <c r="M2026" s="696" t="s">
        <v>59</v>
      </c>
      <c r="N2026" s="698" t="s">
        <v>60</v>
      </c>
      <c r="O2026" s="699"/>
      <c r="P2026" s="437"/>
    </row>
    <row r="2027" spans="2:32" s="3" customFormat="1" ht="13.2" x14ac:dyDescent="0.25">
      <c r="B2027" s="711"/>
      <c r="C2027" s="713"/>
      <c r="D2027" s="697"/>
      <c r="E2027" s="697"/>
      <c r="F2027" s="697"/>
      <c r="G2027" s="697"/>
      <c r="H2027" s="697"/>
      <c r="I2027" s="755"/>
      <c r="J2027" s="697"/>
      <c r="K2027" s="697"/>
      <c r="L2027" s="697"/>
      <c r="M2027" s="697"/>
      <c r="N2027" s="438" t="s">
        <v>61</v>
      </c>
      <c r="O2027" s="48" t="s">
        <v>62</v>
      </c>
      <c r="P2027" s="418"/>
      <c r="S2027" s="682"/>
      <c r="T2027" s="682"/>
      <c r="U2027" s="682"/>
      <c r="V2027" s="682"/>
      <c r="W2027" s="682"/>
      <c r="X2027" s="682"/>
      <c r="Y2027" s="682"/>
      <c r="Z2027" s="682"/>
      <c r="AA2027" s="682"/>
      <c r="AB2027" s="682"/>
      <c r="AC2027" s="682"/>
      <c r="AD2027" s="682"/>
      <c r="AE2027" s="682"/>
      <c r="AF2027" s="682"/>
    </row>
    <row r="2028" spans="2:32" s="3" customFormat="1" ht="13.2" x14ac:dyDescent="0.25">
      <c r="B2028" s="49" t="s">
        <v>327</v>
      </c>
      <c r="C2028" s="394"/>
      <c r="D2028" s="394"/>
      <c r="E2028" s="394"/>
      <c r="F2028" s="394"/>
      <c r="G2028" s="394"/>
      <c r="H2028" s="394"/>
      <c r="I2028" s="590"/>
      <c r="J2028" s="667"/>
      <c r="K2028" s="397"/>
      <c r="L2028" s="397"/>
      <c r="M2028" s="397"/>
      <c r="N2028" s="397"/>
      <c r="O2028" s="607"/>
      <c r="P2028" s="349"/>
      <c r="S2028" s="682"/>
      <c r="T2028" s="682"/>
      <c r="U2028" s="682"/>
      <c r="V2028" s="682"/>
      <c r="W2028" s="682"/>
      <c r="X2028" s="682"/>
      <c r="Y2028" s="682"/>
      <c r="Z2028" s="682"/>
      <c r="AA2028" s="682"/>
      <c r="AB2028" s="682"/>
      <c r="AC2028" s="682"/>
      <c r="AD2028" s="682"/>
      <c r="AE2028" s="682"/>
      <c r="AF2028" s="682"/>
    </row>
    <row r="2029" spans="2:32" s="3" customFormat="1" ht="13.2" x14ac:dyDescent="0.25">
      <c r="B2029" s="52" t="s">
        <v>49</v>
      </c>
      <c r="C2029" s="394" t="s">
        <v>663</v>
      </c>
      <c r="D2029" s="394" t="s">
        <v>50</v>
      </c>
      <c r="E2029" s="394" t="s">
        <v>51</v>
      </c>
      <c r="F2029" s="394" t="s">
        <v>52</v>
      </c>
      <c r="G2029" s="394" t="s">
        <v>44</v>
      </c>
      <c r="H2029" s="394" t="s">
        <v>46</v>
      </c>
      <c r="I2029" s="593"/>
      <c r="J2029" s="667">
        <v>0</v>
      </c>
      <c r="K2029" s="396" t="s">
        <v>65</v>
      </c>
      <c r="L2029" s="397" t="s">
        <v>65</v>
      </c>
      <c r="M2029" s="605" t="s">
        <v>12</v>
      </c>
      <c r="N2029" s="395" t="s">
        <v>67</v>
      </c>
      <c r="O2029" s="55" t="s">
        <v>66</v>
      </c>
      <c r="P2029" s="357"/>
      <c r="S2029" s="682"/>
      <c r="T2029" s="682"/>
      <c r="U2029" s="682"/>
      <c r="V2029" s="682"/>
      <c r="W2029" s="682"/>
      <c r="X2029" s="682"/>
      <c r="Y2029" s="682"/>
      <c r="Z2029" s="682"/>
      <c r="AA2029" s="682"/>
      <c r="AB2029" s="682"/>
      <c r="AC2029" s="682"/>
      <c r="AD2029" s="682"/>
      <c r="AE2029" s="682"/>
      <c r="AF2029" s="682"/>
    </row>
    <row r="2030" spans="2:32" s="3" customFormat="1" ht="13.2" x14ac:dyDescent="0.25">
      <c r="B2030" s="54" t="s">
        <v>53</v>
      </c>
      <c r="C2030" s="394" t="s">
        <v>663</v>
      </c>
      <c r="D2030" s="394" t="s">
        <v>54</v>
      </c>
      <c r="E2030" s="394" t="s">
        <v>43</v>
      </c>
      <c r="F2030" s="394" t="s">
        <v>52</v>
      </c>
      <c r="G2030" s="394" t="s">
        <v>44</v>
      </c>
      <c r="H2030" s="394" t="s">
        <v>46</v>
      </c>
      <c r="I2030" s="593"/>
      <c r="J2030" s="667" t="s">
        <v>63</v>
      </c>
      <c r="K2030" s="396" t="s">
        <v>68</v>
      </c>
      <c r="L2030" s="397" t="s">
        <v>68</v>
      </c>
      <c r="M2030" s="605" t="s">
        <v>12</v>
      </c>
      <c r="N2030" s="395" t="s">
        <v>67</v>
      </c>
      <c r="O2030" s="55" t="s">
        <v>69</v>
      </c>
      <c r="P2030" s="419"/>
      <c r="S2030" s="682"/>
      <c r="T2030" s="682"/>
      <c r="U2030" s="682"/>
      <c r="V2030" s="682"/>
      <c r="W2030" s="682"/>
      <c r="X2030" s="682"/>
      <c r="Y2030" s="682"/>
      <c r="Z2030" s="682"/>
      <c r="AA2030" s="682"/>
      <c r="AB2030" s="682"/>
      <c r="AC2030" s="682"/>
      <c r="AD2030" s="682"/>
      <c r="AE2030" s="682"/>
      <c r="AF2030" s="682"/>
    </row>
    <row r="2031" spans="2:32" s="3" customFormat="1" ht="13.2" x14ac:dyDescent="0.25">
      <c r="B2031" s="54" t="s">
        <v>658</v>
      </c>
      <c r="C2031" s="394" t="s">
        <v>663</v>
      </c>
      <c r="D2031" s="394" t="s">
        <v>42</v>
      </c>
      <c r="E2031" s="394" t="s">
        <v>43</v>
      </c>
      <c r="F2031" s="394" t="s">
        <v>44</v>
      </c>
      <c r="G2031" s="394" t="s">
        <v>43</v>
      </c>
      <c r="H2031" s="394" t="s">
        <v>46</v>
      </c>
      <c r="I2031" s="597"/>
      <c r="J2031" s="667" t="s">
        <v>64</v>
      </c>
      <c r="K2031" s="600">
        <v>0.8125</v>
      </c>
      <c r="L2031" s="604" t="s">
        <v>651</v>
      </c>
      <c r="M2031" s="605" t="s">
        <v>12</v>
      </c>
      <c r="N2031" s="600">
        <v>0.33333333333333331</v>
      </c>
      <c r="O2031" s="608">
        <v>0.83333333333333337</v>
      </c>
      <c r="P2031" s="419"/>
      <c r="S2031" s="682"/>
      <c r="T2031" s="682"/>
      <c r="U2031" s="682"/>
      <c r="V2031" s="682"/>
      <c r="W2031" s="682"/>
      <c r="X2031" s="682"/>
      <c r="Y2031" s="682"/>
      <c r="Z2031" s="682"/>
      <c r="AA2031" s="682"/>
      <c r="AB2031" s="682"/>
      <c r="AC2031" s="682"/>
      <c r="AD2031" s="682"/>
      <c r="AE2031" s="682"/>
      <c r="AF2031" s="682"/>
    </row>
    <row r="2032" spans="2:32" s="3" customFormat="1" ht="13.2" x14ac:dyDescent="0.25">
      <c r="B2032" s="54" t="s">
        <v>659</v>
      </c>
      <c r="C2032" s="394" t="s">
        <v>664</v>
      </c>
      <c r="D2032" s="394" t="s">
        <v>47</v>
      </c>
      <c r="E2032" s="394" t="s">
        <v>55</v>
      </c>
      <c r="F2032" s="394" t="s">
        <v>668</v>
      </c>
      <c r="G2032" s="394" t="s">
        <v>55</v>
      </c>
      <c r="H2032" s="394" t="s">
        <v>46</v>
      </c>
      <c r="I2032" s="598"/>
      <c r="J2032" s="667" t="s">
        <v>64</v>
      </c>
      <c r="K2032" s="600">
        <v>0.80208333333333337</v>
      </c>
      <c r="L2032" s="600" t="s">
        <v>678</v>
      </c>
      <c r="M2032" s="605" t="s">
        <v>12</v>
      </c>
      <c r="N2032" s="600">
        <v>0.33333333333333331</v>
      </c>
      <c r="O2032" s="608">
        <v>0.75</v>
      </c>
      <c r="P2032" s="419"/>
      <c r="S2032" s="682"/>
      <c r="T2032" s="682"/>
      <c r="U2032" s="682"/>
      <c r="V2032" s="682"/>
      <c r="W2032" s="682"/>
      <c r="X2032" s="682"/>
      <c r="Y2032" s="682"/>
      <c r="Z2032" s="682"/>
      <c r="AA2032" s="682"/>
      <c r="AB2032" s="682"/>
      <c r="AC2032" s="682"/>
      <c r="AD2032" s="682"/>
      <c r="AE2032" s="682"/>
      <c r="AF2032" s="682"/>
    </row>
    <row r="2033" spans="2:32" s="3" customFormat="1" ht="13.2" x14ac:dyDescent="0.25">
      <c r="B2033" s="52" t="s">
        <v>660</v>
      </c>
      <c r="C2033" s="394" t="s">
        <v>664</v>
      </c>
      <c r="D2033" s="394" t="s">
        <v>47</v>
      </c>
      <c r="E2033" s="394" t="s">
        <v>667</v>
      </c>
      <c r="F2033" s="394" t="s">
        <v>669</v>
      </c>
      <c r="G2033" s="394" t="s">
        <v>667</v>
      </c>
      <c r="H2033" s="394" t="s">
        <v>46</v>
      </c>
      <c r="I2033" s="597"/>
      <c r="J2033" s="667" t="s">
        <v>70</v>
      </c>
      <c r="K2033" s="601" t="s">
        <v>674</v>
      </c>
      <c r="L2033" s="600" t="s">
        <v>678</v>
      </c>
      <c r="M2033" s="605" t="s">
        <v>12</v>
      </c>
      <c r="N2033" s="600">
        <v>0.375</v>
      </c>
      <c r="O2033" s="608">
        <v>0.75</v>
      </c>
      <c r="P2033" s="357"/>
      <c r="S2033" s="682"/>
      <c r="T2033" s="682"/>
      <c r="U2033" s="682"/>
      <c r="V2033" s="682"/>
      <c r="W2033" s="682"/>
      <c r="X2033" s="682"/>
      <c r="Y2033" s="682"/>
      <c r="Z2033" s="682"/>
      <c r="AA2033" s="682"/>
      <c r="AB2033" s="682"/>
      <c r="AC2033" s="682"/>
      <c r="AD2033" s="682"/>
      <c r="AE2033" s="682"/>
      <c r="AF2033" s="682"/>
    </row>
    <row r="2034" spans="2:32" s="3" customFormat="1" ht="13.2" x14ac:dyDescent="0.25">
      <c r="B2034" s="52" t="s">
        <v>661</v>
      </c>
      <c r="C2034" s="394" t="s">
        <v>665</v>
      </c>
      <c r="D2034" s="394" t="s">
        <v>666</v>
      </c>
      <c r="E2034" s="56" t="s">
        <v>55</v>
      </c>
      <c r="F2034" s="394" t="s">
        <v>668</v>
      </c>
      <c r="G2034" s="394" t="s">
        <v>55</v>
      </c>
      <c r="H2034" s="394" t="s">
        <v>46</v>
      </c>
      <c r="I2034" s="598"/>
      <c r="J2034" s="667" t="s">
        <v>71</v>
      </c>
      <c r="K2034" s="600">
        <v>0.70833333333333337</v>
      </c>
      <c r="L2034" s="598" t="s">
        <v>679</v>
      </c>
      <c r="M2034" s="605" t="s">
        <v>12</v>
      </c>
      <c r="N2034" s="600" t="s">
        <v>680</v>
      </c>
      <c r="O2034" s="608">
        <v>0.99998842592592585</v>
      </c>
      <c r="P2034" s="357"/>
      <c r="S2034" s="682"/>
      <c r="T2034" s="682"/>
      <c r="U2034" s="682"/>
      <c r="V2034" s="682"/>
      <c r="W2034" s="682"/>
      <c r="X2034" s="682"/>
      <c r="Y2034" s="682"/>
      <c r="Z2034" s="682"/>
      <c r="AA2034" s="682"/>
      <c r="AB2034" s="682"/>
      <c r="AC2034" s="682"/>
      <c r="AD2034" s="682"/>
      <c r="AE2034" s="682"/>
      <c r="AF2034" s="682"/>
    </row>
    <row r="2035" spans="2:32" s="3" customFormat="1" ht="13.2" x14ac:dyDescent="0.25">
      <c r="B2035" s="58" t="s">
        <v>662</v>
      </c>
      <c r="C2035" s="394" t="s">
        <v>665</v>
      </c>
      <c r="D2035" s="394" t="s">
        <v>666</v>
      </c>
      <c r="E2035" s="56" t="s">
        <v>55</v>
      </c>
      <c r="F2035" s="394" t="s">
        <v>668</v>
      </c>
      <c r="G2035" s="394" t="s">
        <v>55</v>
      </c>
      <c r="H2035" s="394" t="s">
        <v>46</v>
      </c>
      <c r="I2035" s="597"/>
      <c r="J2035" s="667" t="s">
        <v>10</v>
      </c>
      <c r="K2035" s="600">
        <v>0.70833333333333337</v>
      </c>
      <c r="L2035" s="598" t="s">
        <v>679</v>
      </c>
      <c r="M2035" s="605" t="s">
        <v>12</v>
      </c>
      <c r="N2035" s="600" t="s">
        <v>680</v>
      </c>
      <c r="O2035" s="608">
        <v>0.99998842592592585</v>
      </c>
      <c r="P2035" s="357"/>
      <c r="S2035" s="682"/>
      <c r="T2035" s="682"/>
      <c r="U2035" s="682"/>
      <c r="V2035" s="682"/>
      <c r="W2035" s="682"/>
      <c r="X2035" s="682"/>
      <c r="Y2035" s="682"/>
      <c r="Z2035" s="682"/>
      <c r="AA2035" s="682"/>
      <c r="AB2035" s="682"/>
      <c r="AC2035" s="682"/>
      <c r="AD2035" s="682"/>
      <c r="AE2035" s="682"/>
      <c r="AF2035" s="682"/>
    </row>
    <row r="2036" spans="2:32" s="3" customFormat="1" ht="13.2" x14ac:dyDescent="0.25">
      <c r="B2036" s="58"/>
      <c r="C2036" s="397"/>
      <c r="D2036" s="397"/>
      <c r="E2036" s="56"/>
      <c r="F2036" s="397"/>
      <c r="G2036" s="397"/>
      <c r="H2036" s="397"/>
      <c r="I2036" s="591"/>
      <c r="J2036" s="667"/>
      <c r="K2036" s="395"/>
      <c r="L2036" s="397"/>
      <c r="M2036" s="395"/>
      <c r="N2036" s="395"/>
      <c r="O2036" s="592"/>
      <c r="P2036" s="591"/>
      <c r="S2036" s="682"/>
      <c r="T2036" s="682"/>
      <c r="U2036" s="682"/>
      <c r="V2036" s="682"/>
      <c r="W2036" s="682"/>
      <c r="X2036" s="682"/>
      <c r="Y2036" s="682"/>
      <c r="Z2036" s="682"/>
      <c r="AA2036" s="682"/>
      <c r="AB2036" s="682"/>
      <c r="AC2036" s="682"/>
      <c r="AD2036" s="682"/>
      <c r="AE2036" s="682"/>
      <c r="AF2036" s="682"/>
    </row>
    <row r="2037" spans="2:32" s="3" customFormat="1" ht="13.2" x14ac:dyDescent="0.25">
      <c r="B2037" s="595" t="s">
        <v>640</v>
      </c>
      <c r="C2037" s="397"/>
      <c r="D2037" s="397"/>
      <c r="E2037" s="56"/>
      <c r="F2037" s="397"/>
      <c r="G2037" s="397"/>
      <c r="H2037" s="397"/>
      <c r="I2037" s="669"/>
      <c r="J2037" s="667"/>
      <c r="K2037" s="395"/>
      <c r="L2037" s="397"/>
      <c r="M2037" s="395"/>
      <c r="N2037" s="395"/>
      <c r="O2037" s="592"/>
      <c r="P2037" s="591"/>
      <c r="S2037" s="682"/>
      <c r="T2037" s="682"/>
      <c r="U2037" s="682"/>
      <c r="V2037" s="682"/>
      <c r="W2037" s="682"/>
      <c r="X2037" s="682"/>
      <c r="Y2037" s="682"/>
      <c r="Z2037" s="682"/>
      <c r="AA2037" s="682"/>
      <c r="AB2037" s="682"/>
      <c r="AC2037" s="682"/>
      <c r="AD2037" s="682"/>
      <c r="AE2037" s="682"/>
      <c r="AF2037" s="682"/>
    </row>
    <row r="2038" spans="2:32" s="3" customFormat="1" ht="13.2" x14ac:dyDescent="0.25">
      <c r="B2038" s="596" t="s">
        <v>670</v>
      </c>
      <c r="C2038" s="397"/>
      <c r="D2038" s="397"/>
      <c r="E2038" s="56"/>
      <c r="F2038" s="397"/>
      <c r="G2038" s="397"/>
      <c r="H2038" s="397"/>
      <c r="I2038" s="420"/>
      <c r="J2038" s="667"/>
      <c r="K2038" s="59"/>
      <c r="L2038" s="397"/>
      <c r="M2038" s="395"/>
      <c r="N2038" s="395"/>
      <c r="O2038" s="592"/>
      <c r="P2038" s="591"/>
      <c r="S2038" s="682"/>
      <c r="T2038" s="682"/>
      <c r="U2038" s="682"/>
      <c r="V2038" s="682"/>
      <c r="W2038" s="682"/>
      <c r="X2038" s="682"/>
      <c r="Y2038" s="682"/>
      <c r="Z2038" s="682"/>
      <c r="AA2038" s="682"/>
      <c r="AB2038" s="682"/>
      <c r="AC2038" s="682"/>
      <c r="AD2038" s="682"/>
      <c r="AE2038" s="682"/>
      <c r="AF2038" s="682"/>
    </row>
    <row r="2039" spans="2:32" s="3" customFormat="1" ht="13.2" x14ac:dyDescent="0.25">
      <c r="B2039" s="596" t="s">
        <v>671</v>
      </c>
      <c r="C2039" s="397"/>
      <c r="D2039" s="397"/>
      <c r="E2039" s="56"/>
      <c r="F2039" s="397"/>
      <c r="G2039" s="397"/>
      <c r="H2039" s="397"/>
      <c r="I2039" s="420"/>
      <c r="J2039" s="667"/>
      <c r="K2039" s="59"/>
      <c r="L2039" s="397"/>
      <c r="M2039" s="395"/>
      <c r="N2039" s="395"/>
      <c r="O2039" s="592"/>
      <c r="P2039" s="591"/>
      <c r="S2039" s="682"/>
      <c r="T2039" s="682"/>
      <c r="U2039" s="682"/>
      <c r="V2039" s="682"/>
      <c r="W2039" s="682"/>
      <c r="X2039" s="682"/>
      <c r="Y2039" s="682"/>
      <c r="Z2039" s="682"/>
      <c r="AA2039" s="682"/>
      <c r="AB2039" s="682"/>
      <c r="AC2039" s="682"/>
      <c r="AD2039" s="682"/>
      <c r="AE2039" s="682"/>
      <c r="AF2039" s="682"/>
    </row>
    <row r="2040" spans="2:32" s="3" customFormat="1" ht="13.2" x14ac:dyDescent="0.25">
      <c r="B2040" s="58"/>
      <c r="C2040" s="394"/>
      <c r="D2040" s="394"/>
      <c r="E2040" s="56"/>
      <c r="F2040" s="394"/>
      <c r="G2040" s="394"/>
      <c r="H2040" s="394"/>
      <c r="I2040" s="420"/>
      <c r="J2040" s="667"/>
      <c r="K2040" s="59"/>
      <c r="L2040" s="60"/>
      <c r="M2040" s="59"/>
      <c r="N2040" s="61"/>
      <c r="O2040" s="62"/>
      <c r="P2040" s="357"/>
      <c r="S2040" s="682"/>
      <c r="T2040" s="682"/>
      <c r="U2040" s="682"/>
      <c r="V2040" s="682"/>
      <c r="W2040" s="682"/>
      <c r="X2040" s="682"/>
      <c r="Y2040" s="682"/>
      <c r="Z2040" s="682"/>
      <c r="AA2040" s="682"/>
      <c r="AB2040" s="682"/>
      <c r="AC2040" s="682"/>
      <c r="AD2040" s="682"/>
      <c r="AE2040" s="682"/>
      <c r="AF2040" s="682"/>
    </row>
    <row r="2041" spans="2:32" s="3" customFormat="1" ht="13.2" x14ac:dyDescent="0.25">
      <c r="B2041" s="49" t="s">
        <v>328</v>
      </c>
      <c r="C2041" s="59"/>
      <c r="D2041" s="59"/>
      <c r="E2041" s="59"/>
      <c r="F2041" s="59"/>
      <c r="G2041" s="59"/>
      <c r="H2041" s="59"/>
      <c r="I2041" s="420"/>
      <c r="J2041" s="672"/>
      <c r="K2041" s="59"/>
      <c r="O2041" s="673"/>
      <c r="P2041" s="420"/>
      <c r="S2041" s="682"/>
      <c r="T2041" s="682"/>
      <c r="U2041" s="682"/>
      <c r="V2041" s="682"/>
      <c r="W2041" s="682"/>
      <c r="X2041" s="682"/>
      <c r="Y2041" s="682"/>
      <c r="Z2041" s="682"/>
      <c r="AA2041" s="682"/>
      <c r="AB2041" s="682"/>
      <c r="AC2041" s="682"/>
      <c r="AD2041" s="682"/>
      <c r="AE2041" s="682"/>
      <c r="AF2041" s="682"/>
    </row>
    <row r="2042" spans="2:32" s="3" customFormat="1" ht="52.8" x14ac:dyDescent="0.25">
      <c r="B2042" s="58" t="s">
        <v>643</v>
      </c>
      <c r="C2042" s="394" t="s">
        <v>41</v>
      </c>
      <c r="D2042" s="394" t="s">
        <v>42</v>
      </c>
      <c r="E2042" s="56" t="s">
        <v>43</v>
      </c>
      <c r="F2042" s="394" t="s">
        <v>44</v>
      </c>
      <c r="G2042" s="394" t="s">
        <v>52</v>
      </c>
      <c r="H2042" s="394" t="s">
        <v>46</v>
      </c>
      <c r="I2042" s="669"/>
      <c r="J2042" s="667" t="s">
        <v>64</v>
      </c>
      <c r="K2042" s="395" t="s">
        <v>672</v>
      </c>
      <c r="L2042" s="73" t="s">
        <v>204</v>
      </c>
      <c r="M2042" s="395" t="s">
        <v>12</v>
      </c>
      <c r="N2042" s="395">
        <v>0.33333333333333331</v>
      </c>
      <c r="O2042" s="53">
        <v>0.66666666666666663</v>
      </c>
      <c r="P2042" s="357"/>
      <c r="S2042" s="682"/>
      <c r="T2042" s="682"/>
      <c r="U2042" s="682"/>
      <c r="V2042" s="682"/>
      <c r="W2042" s="682"/>
      <c r="X2042" s="682"/>
      <c r="Y2042" s="682"/>
      <c r="Z2042" s="682"/>
      <c r="AA2042" s="682"/>
      <c r="AB2042" s="682"/>
      <c r="AC2042" s="682"/>
      <c r="AD2042" s="682"/>
      <c r="AE2042" s="682"/>
      <c r="AF2042" s="682"/>
    </row>
    <row r="2043" spans="2:32" s="3" customFormat="1" ht="52.8" x14ac:dyDescent="0.25">
      <c r="B2043" s="58" t="s">
        <v>644</v>
      </c>
      <c r="C2043" s="394" t="s">
        <v>52</v>
      </c>
      <c r="D2043" s="394" t="s">
        <v>645</v>
      </c>
      <c r="E2043" s="56" t="s">
        <v>43</v>
      </c>
      <c r="F2043" s="394" t="s">
        <v>56</v>
      </c>
      <c r="G2043" s="394" t="s">
        <v>52</v>
      </c>
      <c r="H2043" s="394" t="s">
        <v>46</v>
      </c>
      <c r="I2043" s="669"/>
      <c r="J2043" s="667" t="s">
        <v>64</v>
      </c>
      <c r="K2043" s="395"/>
      <c r="L2043" s="73" t="s">
        <v>205</v>
      </c>
      <c r="M2043" s="395" t="s">
        <v>12</v>
      </c>
      <c r="N2043" s="395">
        <v>4.1666666666666664E-2</v>
      </c>
      <c r="O2043" s="53">
        <v>0.94791666666666663</v>
      </c>
      <c r="P2043" s="357"/>
      <c r="S2043" s="682"/>
      <c r="T2043" s="682"/>
      <c r="U2043" s="682"/>
      <c r="V2043" s="682"/>
      <c r="W2043" s="682"/>
      <c r="X2043" s="682"/>
      <c r="Y2043" s="682"/>
      <c r="Z2043" s="682"/>
      <c r="AA2043" s="682"/>
      <c r="AB2043" s="682"/>
      <c r="AC2043" s="682"/>
      <c r="AD2043" s="682"/>
      <c r="AE2043" s="682"/>
      <c r="AF2043" s="682"/>
    </row>
    <row r="2044" spans="2:32" s="3" customFormat="1" ht="52.8" x14ac:dyDescent="0.25">
      <c r="B2044" s="58" t="s">
        <v>646</v>
      </c>
      <c r="C2044" s="394" t="s">
        <v>52</v>
      </c>
      <c r="D2044" s="394" t="s">
        <v>645</v>
      </c>
      <c r="E2044" s="56" t="s">
        <v>51</v>
      </c>
      <c r="F2044" s="394" t="s">
        <v>56</v>
      </c>
      <c r="G2044" s="394" t="s">
        <v>52</v>
      </c>
      <c r="H2044" s="394" t="s">
        <v>46</v>
      </c>
      <c r="I2044" s="667"/>
      <c r="J2044" s="667" t="s">
        <v>71</v>
      </c>
      <c r="K2044" s="397"/>
      <c r="L2044" s="73" t="s">
        <v>205</v>
      </c>
      <c r="M2044" s="395" t="s">
        <v>12</v>
      </c>
      <c r="N2044" s="395">
        <v>4.1666666666666664E-2</v>
      </c>
      <c r="O2044" s="53">
        <v>0.94791666666666663</v>
      </c>
      <c r="P2044" s="357"/>
    </row>
    <row r="2045" spans="2:32" s="3" customFormat="1" ht="52.8" x14ac:dyDescent="0.25">
      <c r="B2045" s="58" t="s">
        <v>647</v>
      </c>
      <c r="C2045" s="394" t="s">
        <v>52</v>
      </c>
      <c r="D2045" s="394" t="s">
        <v>645</v>
      </c>
      <c r="E2045" s="56" t="s">
        <v>51</v>
      </c>
      <c r="F2045" s="394" t="s">
        <v>56</v>
      </c>
      <c r="G2045" s="394" t="s">
        <v>52</v>
      </c>
      <c r="H2045" s="394" t="s">
        <v>46</v>
      </c>
      <c r="I2045" s="56"/>
      <c r="J2045" s="667" t="s">
        <v>71</v>
      </c>
      <c r="K2045" s="602" t="s">
        <v>65</v>
      </c>
      <c r="L2045" s="73" t="s">
        <v>205</v>
      </c>
      <c r="M2045" s="395" t="s">
        <v>12</v>
      </c>
      <c r="N2045" s="395">
        <v>4.1666666666666664E-2</v>
      </c>
      <c r="O2045" s="53">
        <v>0.94791666666666663</v>
      </c>
      <c r="P2045" s="357"/>
    </row>
    <row r="2046" spans="2:32" s="3" customFormat="1" ht="13.2" x14ac:dyDescent="0.25">
      <c r="B2046" s="58"/>
      <c r="C2046" s="394"/>
      <c r="D2046" s="394"/>
      <c r="E2046" s="56"/>
      <c r="F2046" s="394"/>
      <c r="G2046" s="394"/>
      <c r="H2046" s="394"/>
      <c r="I2046" s="56"/>
      <c r="J2046" s="667"/>
      <c r="K2046" s="602"/>
      <c r="L2046" s="65"/>
      <c r="M2046" s="57"/>
      <c r="N2046" s="57"/>
      <c r="O2046" s="66"/>
      <c r="P2046" s="357"/>
    </row>
    <row r="2047" spans="2:32" s="3" customFormat="1" ht="13.2" x14ac:dyDescent="0.25">
      <c r="B2047" s="49" t="s">
        <v>329</v>
      </c>
      <c r="C2047" s="57"/>
      <c r="D2047" s="57"/>
      <c r="E2047" s="57"/>
      <c r="F2047" s="57"/>
      <c r="G2047" s="56"/>
      <c r="H2047" s="57"/>
      <c r="I2047" s="56"/>
      <c r="J2047" s="350"/>
      <c r="K2047" s="602"/>
      <c r="L2047" s="63"/>
      <c r="M2047" s="57"/>
      <c r="N2047" s="57"/>
      <c r="O2047" s="66"/>
      <c r="P2047" s="350"/>
    </row>
    <row r="2048" spans="2:32" s="3" customFormat="1" ht="13.2" x14ac:dyDescent="0.25">
      <c r="B2048" s="64" t="s">
        <v>291</v>
      </c>
      <c r="C2048" s="57" t="s">
        <v>41</v>
      </c>
      <c r="D2048" s="57" t="s">
        <v>42</v>
      </c>
      <c r="E2048" s="57" t="s">
        <v>43</v>
      </c>
      <c r="F2048" s="57" t="s">
        <v>44</v>
      </c>
      <c r="G2048" s="56" t="s">
        <v>48</v>
      </c>
      <c r="H2048" s="57" t="s">
        <v>46</v>
      </c>
      <c r="I2048" s="56"/>
      <c r="J2048" s="350" t="s">
        <v>63</v>
      </c>
      <c r="K2048" s="56" t="s">
        <v>65</v>
      </c>
      <c r="L2048" s="63" t="s">
        <v>651</v>
      </c>
      <c r="M2048" s="57" t="s">
        <v>300</v>
      </c>
      <c r="N2048" s="57" t="s">
        <v>301</v>
      </c>
      <c r="O2048" s="66" t="s">
        <v>65</v>
      </c>
      <c r="P2048" s="350"/>
    </row>
    <row r="2049" spans="2:16" s="3" customFormat="1" ht="13.2" x14ac:dyDescent="0.25">
      <c r="B2049" s="64" t="s">
        <v>648</v>
      </c>
      <c r="C2049" s="57" t="s">
        <v>52</v>
      </c>
      <c r="D2049" s="57" t="s">
        <v>42</v>
      </c>
      <c r="E2049" s="57" t="s">
        <v>43</v>
      </c>
      <c r="F2049" s="57" t="s">
        <v>44</v>
      </c>
      <c r="G2049" s="56" t="s">
        <v>48</v>
      </c>
      <c r="H2049" s="57" t="s">
        <v>46</v>
      </c>
      <c r="I2049" s="350"/>
      <c r="J2049" s="350" t="s">
        <v>63</v>
      </c>
      <c r="K2049" s="56" t="s">
        <v>760</v>
      </c>
      <c r="L2049" s="65" t="s">
        <v>651</v>
      </c>
      <c r="M2049" s="57" t="s">
        <v>12</v>
      </c>
      <c r="N2049" s="57" t="s">
        <v>652</v>
      </c>
      <c r="O2049" s="66" t="s">
        <v>652</v>
      </c>
      <c r="P2049" s="350"/>
    </row>
    <row r="2050" spans="2:16" s="3" customFormat="1" ht="13.2" x14ac:dyDescent="0.25">
      <c r="B2050" s="64" t="s">
        <v>298</v>
      </c>
      <c r="C2050" s="57" t="s">
        <v>52</v>
      </c>
      <c r="D2050" s="57" t="s">
        <v>299</v>
      </c>
      <c r="E2050" s="57" t="s">
        <v>649</v>
      </c>
      <c r="F2050" s="57" t="s">
        <v>44</v>
      </c>
      <c r="G2050" s="56" t="s">
        <v>48</v>
      </c>
      <c r="H2050" s="57" t="s">
        <v>46</v>
      </c>
      <c r="I2050" s="350"/>
      <c r="J2050" s="350" t="s">
        <v>63</v>
      </c>
      <c r="K2050" s="56" t="s">
        <v>279</v>
      </c>
      <c r="L2050" s="65" t="s">
        <v>653</v>
      </c>
      <c r="M2050" s="57" t="s">
        <v>279</v>
      </c>
      <c r="N2050" s="57" t="s">
        <v>12</v>
      </c>
      <c r="O2050" s="66" t="s">
        <v>12</v>
      </c>
      <c r="P2050" s="350"/>
    </row>
    <row r="2051" spans="2:16" s="3" customFormat="1" ht="13.2" x14ac:dyDescent="0.25">
      <c r="B2051" s="64" t="s">
        <v>292</v>
      </c>
      <c r="C2051" s="57" t="s">
        <v>41</v>
      </c>
      <c r="D2051" s="57" t="s">
        <v>47</v>
      </c>
      <c r="E2051" s="57" t="s">
        <v>650</v>
      </c>
      <c r="F2051" s="57" t="s">
        <v>56</v>
      </c>
      <c r="G2051" s="56" t="s">
        <v>48</v>
      </c>
      <c r="H2051" s="57" t="s">
        <v>46</v>
      </c>
      <c r="I2051" s="350"/>
      <c r="J2051" s="350" t="s">
        <v>63</v>
      </c>
      <c r="K2051" s="56" t="s">
        <v>153</v>
      </c>
      <c r="L2051" s="65" t="s">
        <v>654</v>
      </c>
      <c r="M2051" s="57" t="s">
        <v>12</v>
      </c>
      <c r="N2051" s="57" t="s">
        <v>12</v>
      </c>
      <c r="O2051" s="66" t="s">
        <v>12</v>
      </c>
      <c r="P2051" s="350"/>
    </row>
    <row r="2052" spans="2:16" s="3" customFormat="1" ht="22.8" x14ac:dyDescent="0.25">
      <c r="B2052" s="64" t="s">
        <v>294</v>
      </c>
      <c r="C2052" s="57" t="s">
        <v>52</v>
      </c>
      <c r="D2052" s="57" t="s">
        <v>47</v>
      </c>
      <c r="E2052" s="57" t="s">
        <v>649</v>
      </c>
      <c r="F2052" s="57" t="s">
        <v>56</v>
      </c>
      <c r="G2052" s="56" t="s">
        <v>48</v>
      </c>
      <c r="H2052" s="57" t="s">
        <v>46</v>
      </c>
      <c r="I2052" s="421"/>
      <c r="J2052" s="350" t="s">
        <v>63</v>
      </c>
      <c r="K2052" s="56" t="s">
        <v>12</v>
      </c>
      <c r="L2052" s="65" t="s">
        <v>302</v>
      </c>
      <c r="M2052" s="57" t="s">
        <v>303</v>
      </c>
      <c r="N2052" s="57" t="s">
        <v>12</v>
      </c>
      <c r="O2052" s="66" t="s">
        <v>12</v>
      </c>
      <c r="P2052" s="350"/>
    </row>
    <row r="2053" spans="2:16" s="3" customFormat="1" ht="22.8" x14ac:dyDescent="0.25">
      <c r="B2053" s="64" t="s">
        <v>293</v>
      </c>
      <c r="C2053" s="57" t="s">
        <v>52</v>
      </c>
      <c r="D2053" s="57" t="s">
        <v>47</v>
      </c>
      <c r="E2053" s="57" t="s">
        <v>55</v>
      </c>
      <c r="F2053" s="57" t="s">
        <v>56</v>
      </c>
      <c r="G2053" s="56" t="s">
        <v>48</v>
      </c>
      <c r="H2053" s="57" t="s">
        <v>46</v>
      </c>
      <c r="I2053" s="421"/>
      <c r="J2053" s="350" t="s">
        <v>63</v>
      </c>
      <c r="K2053" s="56" t="s">
        <v>12</v>
      </c>
      <c r="L2053" s="65" t="s">
        <v>655</v>
      </c>
      <c r="M2053" s="57" t="s">
        <v>12</v>
      </c>
      <c r="N2053" s="57" t="s">
        <v>12</v>
      </c>
      <c r="O2053" s="66" t="s">
        <v>12</v>
      </c>
      <c r="P2053" s="350"/>
    </row>
    <row r="2054" spans="2:16" s="3" customFormat="1" ht="13.2" x14ac:dyDescent="0.25">
      <c r="B2054" s="64"/>
      <c r="C2054" s="57"/>
      <c r="D2054" s="57"/>
      <c r="E2054" s="57"/>
      <c r="F2054" s="57"/>
      <c r="G2054" s="56"/>
      <c r="H2054" s="57"/>
      <c r="I2054" s="421"/>
      <c r="J2054" s="350"/>
      <c r="K2054" s="67"/>
      <c r="L2054" s="65"/>
      <c r="M2054" s="57"/>
      <c r="N2054" s="57"/>
      <c r="O2054" s="66"/>
      <c r="P2054" s="350"/>
    </row>
    <row r="2055" spans="2:16" s="3" customFormat="1" ht="13.2" x14ac:dyDescent="0.25">
      <c r="B2055" s="49" t="s">
        <v>330</v>
      </c>
      <c r="C2055" s="57"/>
      <c r="D2055" s="57"/>
      <c r="E2055" s="57"/>
      <c r="F2055" s="57"/>
      <c r="G2055" s="56"/>
      <c r="H2055" s="57"/>
      <c r="I2055" s="422"/>
      <c r="J2055" s="350"/>
      <c r="K2055" s="398"/>
      <c r="L2055" s="67"/>
      <c r="M2055" s="67"/>
      <c r="N2055" s="67"/>
      <c r="O2055" s="68"/>
      <c r="P2055" s="350"/>
    </row>
    <row r="2056" spans="2:16" s="3" customFormat="1" ht="13.2" x14ac:dyDescent="0.25">
      <c r="B2056" s="64" t="s">
        <v>42</v>
      </c>
      <c r="C2056" s="57" t="s">
        <v>215</v>
      </c>
      <c r="D2056" s="57" t="s">
        <v>42</v>
      </c>
      <c r="E2056" s="57" t="s">
        <v>43</v>
      </c>
      <c r="F2056" s="57" t="s">
        <v>44</v>
      </c>
      <c r="G2056" s="56" t="s">
        <v>52</v>
      </c>
      <c r="H2056" s="57" t="s">
        <v>46</v>
      </c>
      <c r="I2056" s="423"/>
      <c r="J2056" s="350" t="s">
        <v>63</v>
      </c>
      <c r="K2056" s="67">
        <v>0.72916666666666663</v>
      </c>
      <c r="L2056" s="67">
        <v>0.76041666666666663</v>
      </c>
      <c r="M2056" s="67">
        <v>0.71875</v>
      </c>
      <c r="N2056" s="67">
        <v>42184.375</v>
      </c>
      <c r="O2056" s="68">
        <v>0.72916666666666663</v>
      </c>
      <c r="P2056" s="421"/>
    </row>
    <row r="2057" spans="2:16" s="3" customFormat="1" ht="13.2" x14ac:dyDescent="0.25">
      <c r="B2057" s="64" t="s">
        <v>476</v>
      </c>
      <c r="C2057" s="57" t="s">
        <v>215</v>
      </c>
      <c r="D2057" s="57" t="s">
        <v>47</v>
      </c>
      <c r="E2057" s="57" t="s">
        <v>51</v>
      </c>
      <c r="F2057" s="57" t="s">
        <v>56</v>
      </c>
      <c r="G2057" s="56" t="s">
        <v>52</v>
      </c>
      <c r="H2057" s="57" t="s">
        <v>46</v>
      </c>
      <c r="I2057" s="423"/>
      <c r="J2057" s="350" t="s">
        <v>10</v>
      </c>
      <c r="K2057" s="67">
        <v>0.6875</v>
      </c>
      <c r="L2057" s="67">
        <v>0.6875</v>
      </c>
      <c r="M2057" s="67">
        <v>0.71875</v>
      </c>
      <c r="N2057" s="67">
        <v>42184.375</v>
      </c>
      <c r="O2057" s="68">
        <v>0.6875</v>
      </c>
      <c r="P2057" s="421"/>
    </row>
    <row r="2058" spans="2:16" s="3" customFormat="1" ht="13.2" x14ac:dyDescent="0.25">
      <c r="B2058" s="64"/>
      <c r="C2058" s="57"/>
      <c r="D2058" s="57"/>
      <c r="E2058" s="57"/>
      <c r="F2058" s="57"/>
      <c r="G2058" s="56"/>
      <c r="H2058" s="57"/>
      <c r="I2058" s="423"/>
      <c r="J2058" s="350"/>
      <c r="K2058" s="63"/>
      <c r="L2058" s="393"/>
      <c r="M2058" s="394"/>
      <c r="N2058" s="393"/>
      <c r="O2058" s="71"/>
      <c r="P2058" s="421"/>
    </row>
    <row r="2059" spans="2:16" s="3" customFormat="1" ht="13.2" x14ac:dyDescent="0.25">
      <c r="B2059" s="49" t="s">
        <v>331</v>
      </c>
      <c r="C2059" s="69"/>
      <c r="D2059" s="69"/>
      <c r="E2059" s="69"/>
      <c r="F2059" s="69"/>
      <c r="G2059" s="69"/>
      <c r="H2059" s="69"/>
      <c r="I2059" s="423"/>
      <c r="J2059" s="422"/>
      <c r="K2059" s="63"/>
      <c r="L2059" s="63"/>
      <c r="M2059" s="73"/>
      <c r="N2059" s="63"/>
      <c r="O2059" s="74"/>
      <c r="P2059" s="422"/>
    </row>
    <row r="2060" spans="2:16" s="3" customFormat="1" ht="13.2" x14ac:dyDescent="0.25">
      <c r="B2060" s="72" t="s">
        <v>126</v>
      </c>
      <c r="C2060" s="69" t="s">
        <v>41</v>
      </c>
      <c r="D2060" s="69" t="s">
        <v>42</v>
      </c>
      <c r="E2060" s="69" t="s">
        <v>43</v>
      </c>
      <c r="F2060" s="69" t="s">
        <v>44</v>
      </c>
      <c r="G2060" s="69" t="s">
        <v>48</v>
      </c>
      <c r="H2060" s="69" t="s">
        <v>46</v>
      </c>
      <c r="I2060" s="423"/>
      <c r="J2060" s="422" t="s">
        <v>63</v>
      </c>
      <c r="K2060" s="63">
        <v>0.83333333333333337</v>
      </c>
      <c r="L2060" s="63" t="s">
        <v>204</v>
      </c>
      <c r="M2060" s="73">
        <v>0.83333333333333337</v>
      </c>
      <c r="N2060" s="63">
        <v>0.29166666666666669</v>
      </c>
      <c r="O2060" s="74">
        <v>0.83333333333333337</v>
      </c>
      <c r="P2060" s="423"/>
    </row>
    <row r="2061" spans="2:16" s="3" customFormat="1" ht="13.2" x14ac:dyDescent="0.25">
      <c r="B2061" s="72" t="s">
        <v>122</v>
      </c>
      <c r="C2061" s="69" t="s">
        <v>52</v>
      </c>
      <c r="D2061" s="69" t="s">
        <v>47</v>
      </c>
      <c r="E2061" s="69" t="s">
        <v>43</v>
      </c>
      <c r="F2061" s="69" t="s">
        <v>56</v>
      </c>
      <c r="G2061" s="69" t="s">
        <v>48</v>
      </c>
      <c r="H2061" s="69" t="s">
        <v>127</v>
      </c>
      <c r="I2061" s="667"/>
      <c r="J2061" s="422" t="s">
        <v>63</v>
      </c>
      <c r="K2061" s="63">
        <v>0.85416666666666663</v>
      </c>
      <c r="L2061" s="63" t="s">
        <v>204</v>
      </c>
      <c r="M2061" s="73">
        <v>0.85416666666666663</v>
      </c>
      <c r="N2061" s="63">
        <v>0.29166666666666669</v>
      </c>
      <c r="O2061" s="74">
        <v>0.85416666666666663</v>
      </c>
      <c r="P2061" s="423"/>
    </row>
    <row r="2062" spans="2:16" s="3" customFormat="1" ht="13.2" x14ac:dyDescent="0.25">
      <c r="B2062" s="72" t="s">
        <v>128</v>
      </c>
      <c r="C2062" s="69" t="s">
        <v>52</v>
      </c>
      <c r="D2062" s="69" t="s">
        <v>47</v>
      </c>
      <c r="E2062" s="69" t="s">
        <v>43</v>
      </c>
      <c r="F2062" s="69" t="s">
        <v>56</v>
      </c>
      <c r="G2062" s="69" t="s">
        <v>48</v>
      </c>
      <c r="H2062" s="69" t="s">
        <v>46</v>
      </c>
      <c r="I2062" s="667"/>
      <c r="J2062" s="422" t="s">
        <v>63</v>
      </c>
      <c r="K2062" s="63">
        <v>0.77083333333333337</v>
      </c>
      <c r="L2062" s="63" t="s">
        <v>45</v>
      </c>
      <c r="M2062" s="73">
        <v>0.8125</v>
      </c>
      <c r="N2062" s="63">
        <v>0.35416666666666669</v>
      </c>
      <c r="O2062" s="74">
        <v>0.77083333333333337</v>
      </c>
      <c r="P2062" s="423"/>
    </row>
    <row r="2063" spans="2:16" s="3" customFormat="1" ht="13.2" x14ac:dyDescent="0.25">
      <c r="B2063" s="72" t="s">
        <v>129</v>
      </c>
      <c r="C2063" s="69" t="s">
        <v>52</v>
      </c>
      <c r="D2063" s="69" t="s">
        <v>47</v>
      </c>
      <c r="E2063" s="69" t="s">
        <v>51</v>
      </c>
      <c r="F2063" s="69" t="s">
        <v>56</v>
      </c>
      <c r="G2063" s="69" t="s">
        <v>48</v>
      </c>
      <c r="H2063" s="69" t="s">
        <v>46</v>
      </c>
      <c r="I2063" s="669"/>
      <c r="J2063" s="422" t="s">
        <v>63</v>
      </c>
      <c r="K2063" s="63">
        <v>0.77083333333333337</v>
      </c>
      <c r="L2063" s="63" t="s">
        <v>45</v>
      </c>
      <c r="M2063" s="73">
        <v>0.77083333333333337</v>
      </c>
      <c r="N2063" s="63">
        <v>0.29166666666666669</v>
      </c>
      <c r="O2063" s="74">
        <v>0.77083333333333337</v>
      </c>
      <c r="P2063" s="423"/>
    </row>
    <row r="2064" spans="2:16" s="3" customFormat="1" ht="13.2" x14ac:dyDescent="0.25">
      <c r="B2064" s="72"/>
      <c r="C2064" s="69"/>
      <c r="D2064" s="69"/>
      <c r="E2064" s="69"/>
      <c r="F2064" s="69"/>
      <c r="G2064" s="69"/>
      <c r="H2064" s="69"/>
      <c r="I2064" s="667"/>
      <c r="J2064" s="422"/>
      <c r="K2064" s="397"/>
      <c r="L2064" s="394"/>
      <c r="M2064" s="394"/>
      <c r="N2064" s="394"/>
      <c r="O2064" s="51"/>
      <c r="P2064" s="423"/>
    </row>
    <row r="2065" spans="2:16" s="3" customFormat="1" ht="13.2" x14ac:dyDescent="0.25">
      <c r="B2065" s="49" t="s">
        <v>332</v>
      </c>
      <c r="C2065" s="394"/>
      <c r="D2065" s="394"/>
      <c r="E2065" s="394"/>
      <c r="F2065" s="394"/>
      <c r="G2065" s="394"/>
      <c r="H2065" s="394"/>
      <c r="I2065" s="24"/>
      <c r="J2065" s="667"/>
      <c r="K2065" s="594"/>
      <c r="L2065" s="394"/>
      <c r="M2065" s="394"/>
      <c r="N2065" s="394"/>
      <c r="O2065" s="53"/>
      <c r="P2065" s="349"/>
    </row>
    <row r="2066" spans="2:16" s="3" customFormat="1" ht="13.2" x14ac:dyDescent="0.25">
      <c r="B2066" s="72" t="s">
        <v>170</v>
      </c>
      <c r="C2066" s="69" t="s">
        <v>52</v>
      </c>
      <c r="D2066" s="69" t="s">
        <v>47</v>
      </c>
      <c r="E2066" s="69" t="s">
        <v>43</v>
      </c>
      <c r="F2066" s="69" t="s">
        <v>56</v>
      </c>
      <c r="G2066" s="69" t="s">
        <v>48</v>
      </c>
      <c r="H2066" s="69" t="s">
        <v>46</v>
      </c>
      <c r="I2066" s="24"/>
      <c r="J2066" s="667" t="s">
        <v>71</v>
      </c>
      <c r="K2066" s="670" t="s">
        <v>672</v>
      </c>
      <c r="L2066" s="670" t="s">
        <v>152</v>
      </c>
      <c r="M2066" s="670" t="s">
        <v>10</v>
      </c>
      <c r="N2066" s="670" t="s">
        <v>153</v>
      </c>
      <c r="O2066" s="592">
        <v>0.875</v>
      </c>
      <c r="P2066" s="357"/>
    </row>
    <row r="2067" spans="2:16" s="3" customFormat="1" ht="13.2" x14ac:dyDescent="0.25">
      <c r="B2067" s="72" t="s">
        <v>171</v>
      </c>
      <c r="C2067" s="69" t="s">
        <v>52</v>
      </c>
      <c r="D2067" s="69" t="s">
        <v>47</v>
      </c>
      <c r="E2067" s="69" t="s">
        <v>43</v>
      </c>
      <c r="F2067" s="69" t="s">
        <v>56</v>
      </c>
      <c r="G2067" s="69" t="s">
        <v>48</v>
      </c>
      <c r="H2067" s="69" t="s">
        <v>46</v>
      </c>
      <c r="I2067" s="24"/>
      <c r="J2067" s="667" t="s">
        <v>71</v>
      </c>
      <c r="K2067" s="670" t="s">
        <v>12</v>
      </c>
      <c r="L2067" s="670" t="s">
        <v>69</v>
      </c>
      <c r="M2067" s="670" t="s">
        <v>10</v>
      </c>
      <c r="N2067" s="670" t="s">
        <v>69</v>
      </c>
      <c r="O2067" s="592">
        <v>0.46875</v>
      </c>
      <c r="P2067" s="357"/>
    </row>
    <row r="2068" spans="2:16" s="3" customFormat="1" ht="13.2" x14ac:dyDescent="0.25">
      <c r="B2068" s="72" t="s">
        <v>172</v>
      </c>
      <c r="C2068" s="69" t="s">
        <v>41</v>
      </c>
      <c r="D2068" s="69" t="s">
        <v>42</v>
      </c>
      <c r="E2068" s="69" t="s">
        <v>43</v>
      </c>
      <c r="F2068" s="69" t="s">
        <v>44</v>
      </c>
      <c r="G2068" s="69" t="s">
        <v>48</v>
      </c>
      <c r="H2068" s="69" t="s">
        <v>46</v>
      </c>
      <c r="I2068" s="24"/>
      <c r="J2068" s="667" t="s">
        <v>71</v>
      </c>
      <c r="K2068" s="670" t="s">
        <v>154</v>
      </c>
      <c r="L2068" s="670" t="s">
        <v>154</v>
      </c>
      <c r="M2068" s="670" t="s">
        <v>12</v>
      </c>
      <c r="N2068" s="670" t="s">
        <v>154</v>
      </c>
      <c r="O2068" s="648" t="s">
        <v>154</v>
      </c>
      <c r="P2068" s="349"/>
    </row>
    <row r="2069" spans="2:16" s="3" customFormat="1" ht="13.2" x14ac:dyDescent="0.25">
      <c r="B2069" s="72" t="s">
        <v>173</v>
      </c>
      <c r="C2069" s="69" t="s">
        <v>41</v>
      </c>
      <c r="D2069" s="69" t="s">
        <v>42</v>
      </c>
      <c r="E2069" s="69" t="s">
        <v>43</v>
      </c>
      <c r="F2069" s="69" t="s">
        <v>44</v>
      </c>
      <c r="G2069" s="69" t="s">
        <v>48</v>
      </c>
      <c r="H2069" s="69" t="s">
        <v>46</v>
      </c>
      <c r="I2069" s="24"/>
      <c r="J2069" s="667" t="s">
        <v>71</v>
      </c>
      <c r="K2069" s="670" t="s">
        <v>154</v>
      </c>
      <c r="L2069" s="670" t="s">
        <v>154</v>
      </c>
      <c r="M2069" s="670" t="s">
        <v>12</v>
      </c>
      <c r="N2069" s="670" t="s">
        <v>154</v>
      </c>
      <c r="O2069" s="648" t="s">
        <v>154</v>
      </c>
      <c r="P2069" s="349"/>
    </row>
    <row r="2070" spans="2:16" s="3" customFormat="1" ht="13.2" x14ac:dyDescent="0.25">
      <c r="B2070" s="72" t="s">
        <v>597</v>
      </c>
      <c r="C2070" s="69" t="s">
        <v>41</v>
      </c>
      <c r="D2070" s="69" t="s">
        <v>47</v>
      </c>
      <c r="E2070" s="69" t="s">
        <v>43</v>
      </c>
      <c r="F2070" s="69" t="s">
        <v>56</v>
      </c>
      <c r="G2070" s="69" t="s">
        <v>48</v>
      </c>
      <c r="H2070" s="69" t="s">
        <v>46</v>
      </c>
      <c r="I2070" s="24"/>
      <c r="J2070" s="667" t="s">
        <v>63</v>
      </c>
      <c r="K2070" s="670" t="s">
        <v>12</v>
      </c>
      <c r="L2070" s="670" t="s">
        <v>155</v>
      </c>
      <c r="M2070" s="670" t="s">
        <v>10</v>
      </c>
      <c r="N2070" s="670" t="s">
        <v>156</v>
      </c>
      <c r="O2070" s="648" t="s">
        <v>155</v>
      </c>
      <c r="P2070" s="349"/>
    </row>
    <row r="2071" spans="2:16" s="3" customFormat="1" ht="13.2" x14ac:dyDescent="0.25">
      <c r="B2071" s="72" t="s">
        <v>174</v>
      </c>
      <c r="C2071" s="69" t="s">
        <v>41</v>
      </c>
      <c r="D2071" s="69" t="s">
        <v>54</v>
      </c>
      <c r="E2071" s="69" t="s">
        <v>43</v>
      </c>
      <c r="F2071" s="69" t="s">
        <v>56</v>
      </c>
      <c r="G2071" s="69" t="s">
        <v>48</v>
      </c>
      <c r="H2071" s="69" t="s">
        <v>46</v>
      </c>
      <c r="I2071" s="24"/>
      <c r="J2071" s="667" t="s">
        <v>63</v>
      </c>
      <c r="K2071" s="670" t="s">
        <v>12</v>
      </c>
      <c r="L2071" s="670" t="s">
        <v>157</v>
      </c>
      <c r="M2071" s="670" t="s">
        <v>10</v>
      </c>
      <c r="N2071" s="670" t="s">
        <v>156</v>
      </c>
      <c r="O2071" s="648" t="s">
        <v>157</v>
      </c>
      <c r="P2071" s="349"/>
    </row>
    <row r="2072" spans="2:16" s="3" customFormat="1" ht="13.2" x14ac:dyDescent="0.25">
      <c r="B2072" s="72" t="s">
        <v>175</v>
      </c>
      <c r="C2072" s="69" t="s">
        <v>52</v>
      </c>
      <c r="D2072" s="69" t="s">
        <v>47</v>
      </c>
      <c r="E2072" s="69" t="s">
        <v>43</v>
      </c>
      <c r="F2072" s="69" t="s">
        <v>56</v>
      </c>
      <c r="G2072" s="69" t="s">
        <v>48</v>
      </c>
      <c r="H2072" s="69" t="s">
        <v>46</v>
      </c>
      <c r="I2072" s="24"/>
      <c r="J2072" s="667" t="s">
        <v>71</v>
      </c>
      <c r="K2072" s="670" t="s">
        <v>672</v>
      </c>
      <c r="L2072" s="670" t="s">
        <v>152</v>
      </c>
      <c r="M2072" s="670" t="s">
        <v>10</v>
      </c>
      <c r="N2072" s="670" t="s">
        <v>153</v>
      </c>
      <c r="O2072" s="648" t="s">
        <v>154</v>
      </c>
      <c r="P2072" s="349"/>
    </row>
    <row r="2073" spans="2:16" s="3" customFormat="1" ht="13.2" x14ac:dyDescent="0.25">
      <c r="B2073" s="72" t="s">
        <v>176</v>
      </c>
      <c r="C2073" s="69" t="s">
        <v>41</v>
      </c>
      <c r="D2073" s="69" t="s">
        <v>42</v>
      </c>
      <c r="E2073" s="69" t="s">
        <v>43</v>
      </c>
      <c r="F2073" s="69" t="s">
        <v>44</v>
      </c>
      <c r="G2073" s="69" t="s">
        <v>48</v>
      </c>
      <c r="H2073" s="69" t="s">
        <v>46</v>
      </c>
      <c r="I2073" s="24"/>
      <c r="J2073" s="667" t="s">
        <v>71</v>
      </c>
      <c r="K2073" s="395">
        <v>0</v>
      </c>
      <c r="L2073" s="670" t="s">
        <v>154</v>
      </c>
      <c r="M2073" s="670" t="s">
        <v>10</v>
      </c>
      <c r="N2073" s="670" t="s">
        <v>154</v>
      </c>
      <c r="O2073" s="648" t="s">
        <v>154</v>
      </c>
      <c r="P2073" s="349"/>
    </row>
    <row r="2074" spans="2:16" s="3" customFormat="1" ht="13.2" x14ac:dyDescent="0.25">
      <c r="B2074" s="72" t="s">
        <v>177</v>
      </c>
      <c r="C2074" s="69" t="s">
        <v>52</v>
      </c>
      <c r="D2074" s="69" t="s">
        <v>47</v>
      </c>
      <c r="E2074" s="69" t="s">
        <v>43</v>
      </c>
      <c r="F2074" s="69" t="s">
        <v>56</v>
      </c>
      <c r="G2074" s="69" t="s">
        <v>48</v>
      </c>
      <c r="H2074" s="69" t="s">
        <v>46</v>
      </c>
      <c r="I2074" s="24"/>
      <c r="J2074" s="667" t="s">
        <v>71</v>
      </c>
      <c r="K2074" s="670" t="s">
        <v>12</v>
      </c>
      <c r="L2074" s="670" t="s">
        <v>69</v>
      </c>
      <c r="M2074" s="670" t="s">
        <v>10</v>
      </c>
      <c r="N2074" s="670" t="s">
        <v>69</v>
      </c>
      <c r="O2074" s="592">
        <v>0.46875</v>
      </c>
      <c r="P2074" s="357"/>
    </row>
    <row r="2075" spans="2:16" s="3" customFormat="1" ht="13.2" x14ac:dyDescent="0.25">
      <c r="B2075" s="72" t="s">
        <v>178</v>
      </c>
      <c r="C2075" s="69" t="s">
        <v>41</v>
      </c>
      <c r="D2075" s="69" t="s">
        <v>42</v>
      </c>
      <c r="E2075" s="69" t="s">
        <v>43</v>
      </c>
      <c r="F2075" s="69" t="s">
        <v>44</v>
      </c>
      <c r="G2075" s="69" t="s">
        <v>48</v>
      </c>
      <c r="H2075" s="69" t="s">
        <v>46</v>
      </c>
      <c r="I2075" s="24"/>
      <c r="J2075" s="667" t="s">
        <v>71</v>
      </c>
      <c r="K2075" s="670" t="s">
        <v>156</v>
      </c>
      <c r="L2075" s="670" t="s">
        <v>180</v>
      </c>
      <c r="M2075" s="670" t="s">
        <v>10</v>
      </c>
      <c r="N2075" s="670" t="s">
        <v>156</v>
      </c>
      <c r="O2075" s="648" t="s">
        <v>180</v>
      </c>
      <c r="P2075" s="349"/>
    </row>
    <row r="2076" spans="2:16" s="3" customFormat="1" ht="13.2" x14ac:dyDescent="0.25">
      <c r="B2076" s="75" t="s">
        <v>179</v>
      </c>
      <c r="C2076" s="76" t="s">
        <v>41</v>
      </c>
      <c r="D2076" s="69" t="s">
        <v>42</v>
      </c>
      <c r="E2076" s="69" t="s">
        <v>43</v>
      </c>
      <c r="F2076" s="69" t="s">
        <v>44</v>
      </c>
      <c r="G2076" s="69" t="s">
        <v>48</v>
      </c>
      <c r="H2076" s="69" t="s">
        <v>46</v>
      </c>
      <c r="I2076" s="24"/>
      <c r="J2076" s="422" t="s">
        <v>63</v>
      </c>
      <c r="K2076" s="398" t="s">
        <v>180</v>
      </c>
      <c r="L2076" s="398" t="s">
        <v>180</v>
      </c>
      <c r="M2076" s="670" t="s">
        <v>10</v>
      </c>
      <c r="N2076" s="398" t="s">
        <v>116</v>
      </c>
      <c r="O2076" s="71" t="s">
        <v>180</v>
      </c>
      <c r="P2076" s="422"/>
    </row>
    <row r="2077" spans="2:16" s="3" customFormat="1" ht="13.2" x14ac:dyDescent="0.25">
      <c r="B2077" s="72"/>
      <c r="C2077" s="69"/>
      <c r="D2077" s="69"/>
      <c r="E2077" s="69"/>
      <c r="F2077" s="69"/>
      <c r="G2077" s="69"/>
      <c r="H2077" s="69"/>
      <c r="I2077" s="24"/>
      <c r="J2077" s="422"/>
      <c r="K2077" s="594"/>
      <c r="L2077" s="393"/>
      <c r="M2077" s="394"/>
      <c r="N2077" s="393"/>
      <c r="O2077" s="71"/>
      <c r="P2077" s="422"/>
    </row>
    <row r="2078" spans="2:16" s="3" customFormat="1" ht="13.2" x14ac:dyDescent="0.25">
      <c r="B2078" s="49" t="s">
        <v>656</v>
      </c>
      <c r="C2078" s="69"/>
      <c r="D2078" s="69"/>
      <c r="E2078" s="69"/>
      <c r="F2078" s="69"/>
      <c r="G2078" s="69"/>
      <c r="H2078" s="69"/>
      <c r="I2078" s="24"/>
      <c r="J2078" s="422"/>
      <c r="K2078" s="594"/>
      <c r="L2078" s="586"/>
      <c r="M2078" s="77"/>
      <c r="N2078" s="77"/>
      <c r="O2078" s="78"/>
      <c r="P2078" s="422"/>
    </row>
    <row r="2079" spans="2:16" s="3" customFormat="1" ht="13.2" x14ac:dyDescent="0.25">
      <c r="B2079" s="2" t="s">
        <v>187</v>
      </c>
      <c r="C2079" s="59" t="s">
        <v>190</v>
      </c>
      <c r="D2079" s="59" t="s">
        <v>42</v>
      </c>
      <c r="E2079" s="59" t="s">
        <v>43</v>
      </c>
      <c r="F2079" s="59" t="s">
        <v>44</v>
      </c>
      <c r="G2079" s="59" t="s">
        <v>52</v>
      </c>
      <c r="H2079" s="59" t="s">
        <v>46</v>
      </c>
      <c r="I2079" s="24"/>
      <c r="J2079" s="672" t="s">
        <v>71</v>
      </c>
      <c r="K2079" s="77">
        <v>0.66666666666666663</v>
      </c>
      <c r="L2079" s="675" t="s">
        <v>204</v>
      </c>
      <c r="M2079" s="77">
        <v>0.625</v>
      </c>
      <c r="N2079" s="77">
        <v>0.33333333333333331</v>
      </c>
      <c r="O2079" s="78">
        <v>0.66666666666666663</v>
      </c>
      <c r="P2079" s="424"/>
    </row>
    <row r="2080" spans="2:16" s="3" customFormat="1" ht="13.2" x14ac:dyDescent="0.25">
      <c r="B2080" s="2" t="s">
        <v>188</v>
      </c>
      <c r="C2080" s="59" t="s">
        <v>190</v>
      </c>
      <c r="D2080" s="59" t="s">
        <v>56</v>
      </c>
      <c r="E2080" s="59" t="s">
        <v>43</v>
      </c>
      <c r="F2080" s="59" t="s">
        <v>44</v>
      </c>
      <c r="G2080" s="59" t="s">
        <v>52</v>
      </c>
      <c r="H2080" s="59" t="s">
        <v>46</v>
      </c>
      <c r="I2080" s="24"/>
      <c r="J2080" s="672" t="s">
        <v>71</v>
      </c>
      <c r="K2080" s="77">
        <v>0.66666666666666663</v>
      </c>
      <c r="L2080" s="79" t="s">
        <v>205</v>
      </c>
      <c r="M2080" s="77">
        <v>0.625</v>
      </c>
      <c r="N2080" s="77">
        <v>0.33333333333333331</v>
      </c>
      <c r="O2080" s="78">
        <v>0.66666666666666663</v>
      </c>
      <c r="P2080" s="424"/>
    </row>
    <row r="2081" spans="2:16" s="3" customFormat="1" ht="13.2" x14ac:dyDescent="0.25">
      <c r="B2081" s="2"/>
      <c r="C2081" s="59"/>
      <c r="D2081" s="59"/>
      <c r="E2081" s="59"/>
      <c r="F2081" s="59"/>
      <c r="G2081" s="59"/>
      <c r="H2081" s="59"/>
      <c r="I2081" s="356"/>
      <c r="J2081" s="672"/>
      <c r="K2081" s="81"/>
      <c r="L2081" s="394"/>
      <c r="M2081" s="394"/>
      <c r="N2081" s="394"/>
      <c r="O2081" s="51"/>
      <c r="P2081" s="424"/>
    </row>
    <row r="2082" spans="2:16" s="3" customFormat="1" ht="13.2" x14ac:dyDescent="0.25">
      <c r="B2082" s="49" t="s">
        <v>337</v>
      </c>
      <c r="C2082" s="394"/>
      <c r="D2082" s="394"/>
      <c r="E2082" s="394"/>
      <c r="F2082" s="394"/>
      <c r="G2082" s="394"/>
      <c r="H2082" s="394"/>
      <c r="I2082" s="356"/>
      <c r="J2082" s="667"/>
      <c r="K2082" s="81"/>
      <c r="L2082" s="79"/>
      <c r="M2082" s="81"/>
      <c r="N2082" s="81"/>
      <c r="O2082" s="82"/>
      <c r="P2082" s="349"/>
    </row>
    <row r="2083" spans="2:16" s="3" customFormat="1" ht="13.2" x14ac:dyDescent="0.25">
      <c r="B2083" s="80" t="s">
        <v>241</v>
      </c>
      <c r="C2083" s="57" t="s">
        <v>215</v>
      </c>
      <c r="D2083" s="57" t="s">
        <v>42</v>
      </c>
      <c r="E2083" s="57" t="s">
        <v>43</v>
      </c>
      <c r="F2083" s="57" t="s">
        <v>44</v>
      </c>
      <c r="G2083" s="57" t="s">
        <v>48</v>
      </c>
      <c r="H2083" s="57" t="s">
        <v>46</v>
      </c>
      <c r="I2083" s="350"/>
      <c r="J2083" s="350">
        <v>0</v>
      </c>
      <c r="K2083" s="81">
        <v>0.70833333333333337</v>
      </c>
      <c r="L2083" s="65" t="s">
        <v>204</v>
      </c>
      <c r="M2083" s="81">
        <v>0.70833333333333337</v>
      </c>
      <c r="N2083" s="81">
        <v>0.375</v>
      </c>
      <c r="O2083" s="82">
        <v>0.70833333333333337</v>
      </c>
      <c r="P2083" s="356"/>
    </row>
    <row r="2084" spans="2:16" s="3" customFormat="1" ht="26.4" x14ac:dyDescent="0.25">
      <c r="B2084" s="80" t="s">
        <v>246</v>
      </c>
      <c r="C2084" s="57" t="s">
        <v>52</v>
      </c>
      <c r="D2084" s="57" t="s">
        <v>47</v>
      </c>
      <c r="E2084" s="57" t="s">
        <v>43</v>
      </c>
      <c r="F2084" s="57" t="s">
        <v>56</v>
      </c>
      <c r="G2084" s="57" t="s">
        <v>52</v>
      </c>
      <c r="H2084" s="57" t="s">
        <v>46</v>
      </c>
      <c r="I2084" s="350"/>
      <c r="J2084" s="350">
        <v>0</v>
      </c>
      <c r="K2084" s="81">
        <v>0.375</v>
      </c>
      <c r="L2084" s="79" t="s">
        <v>205</v>
      </c>
      <c r="M2084" s="81" t="s">
        <v>249</v>
      </c>
      <c r="N2084" s="81" t="s">
        <v>758</v>
      </c>
      <c r="O2084" s="82" t="s">
        <v>250</v>
      </c>
      <c r="P2084" s="356"/>
    </row>
    <row r="2085" spans="2:16" s="3" customFormat="1" ht="34.200000000000003" x14ac:dyDescent="0.25">
      <c r="B2085" s="80" t="s">
        <v>242</v>
      </c>
      <c r="C2085" s="394" t="s">
        <v>52</v>
      </c>
      <c r="D2085" s="394" t="s">
        <v>47</v>
      </c>
      <c r="E2085" s="394" t="s">
        <v>51</v>
      </c>
      <c r="F2085" s="394" t="s">
        <v>56</v>
      </c>
      <c r="G2085" s="394" t="s">
        <v>48</v>
      </c>
      <c r="H2085" s="394" t="s">
        <v>46</v>
      </c>
      <c r="I2085" s="350"/>
      <c r="J2085" s="667" t="s">
        <v>251</v>
      </c>
      <c r="K2085" s="81" t="s">
        <v>657</v>
      </c>
      <c r="L2085" s="670" t="s">
        <v>205</v>
      </c>
      <c r="M2085" s="81" t="s">
        <v>252</v>
      </c>
      <c r="N2085" s="81" t="s">
        <v>253</v>
      </c>
      <c r="O2085" s="82" t="s">
        <v>252</v>
      </c>
      <c r="P2085" s="356"/>
    </row>
    <row r="2086" spans="2:16" s="3" customFormat="1" ht="13.2" x14ac:dyDescent="0.25">
      <c r="B2086" s="54" t="s">
        <v>623</v>
      </c>
      <c r="C2086" s="57" t="s">
        <v>52</v>
      </c>
      <c r="D2086" s="57" t="s">
        <v>47</v>
      </c>
      <c r="E2086" s="57" t="s">
        <v>51</v>
      </c>
      <c r="F2086" s="57" t="s">
        <v>56</v>
      </c>
      <c r="G2086" s="57" t="s">
        <v>48</v>
      </c>
      <c r="H2086" s="57" t="s">
        <v>46</v>
      </c>
      <c r="I2086" s="356"/>
      <c r="J2086" s="350" t="s">
        <v>251</v>
      </c>
      <c r="K2086" s="57">
        <v>0.45833333333333331</v>
      </c>
      <c r="L2086" s="57" t="s">
        <v>205</v>
      </c>
      <c r="M2086" s="57" t="s">
        <v>10</v>
      </c>
      <c r="N2086" s="57" t="s">
        <v>10</v>
      </c>
      <c r="O2086" s="66" t="s">
        <v>10</v>
      </c>
      <c r="P2086" s="350"/>
    </row>
    <row r="2087" spans="2:16" s="3" customFormat="1" ht="13.2" x14ac:dyDescent="0.25">
      <c r="B2087" s="54" t="s">
        <v>624</v>
      </c>
      <c r="C2087" s="57" t="s">
        <v>52</v>
      </c>
      <c r="D2087" s="57" t="s">
        <v>47</v>
      </c>
      <c r="E2087" s="57" t="s">
        <v>51</v>
      </c>
      <c r="F2087" s="57" t="s">
        <v>56</v>
      </c>
      <c r="G2087" s="57" t="s">
        <v>48</v>
      </c>
      <c r="H2087" s="57" t="s">
        <v>46</v>
      </c>
      <c r="I2087" s="356"/>
      <c r="J2087" s="350" t="s">
        <v>251</v>
      </c>
      <c r="K2087" s="57">
        <v>0.45833333333333331</v>
      </c>
      <c r="L2087" s="57" t="s">
        <v>205</v>
      </c>
      <c r="M2087" s="57" t="s">
        <v>10</v>
      </c>
      <c r="N2087" s="57" t="s">
        <v>10</v>
      </c>
      <c r="O2087" s="66" t="s">
        <v>10</v>
      </c>
      <c r="P2087" s="350"/>
    </row>
    <row r="2088" spans="2:16" s="3" customFormat="1" ht="13.2" x14ac:dyDescent="0.25">
      <c r="B2088" s="54" t="s">
        <v>243</v>
      </c>
      <c r="C2088" s="57" t="s">
        <v>52</v>
      </c>
      <c r="D2088" s="57" t="s">
        <v>47</v>
      </c>
      <c r="E2088" s="57" t="s">
        <v>51</v>
      </c>
      <c r="F2088" s="57" t="s">
        <v>56</v>
      </c>
      <c r="G2088" s="57" t="s">
        <v>48</v>
      </c>
      <c r="H2088" s="57" t="s">
        <v>46</v>
      </c>
      <c r="I2088" s="356"/>
      <c r="J2088" s="667" t="s">
        <v>251</v>
      </c>
      <c r="K2088" s="81">
        <v>0.65972222222222221</v>
      </c>
      <c r="L2088" s="79" t="s">
        <v>205</v>
      </c>
      <c r="M2088" s="57" t="s">
        <v>10</v>
      </c>
      <c r="N2088" s="57" t="s">
        <v>10</v>
      </c>
      <c r="O2088" s="66" t="s">
        <v>10</v>
      </c>
      <c r="P2088" s="350"/>
    </row>
    <row r="2089" spans="2:16" s="3" customFormat="1" ht="22.8" x14ac:dyDescent="0.25">
      <c r="B2089" s="54" t="s">
        <v>245</v>
      </c>
      <c r="C2089" s="394" t="s">
        <v>52</v>
      </c>
      <c r="D2089" s="394" t="s">
        <v>47</v>
      </c>
      <c r="E2089" s="394" t="s">
        <v>51</v>
      </c>
      <c r="F2089" s="394" t="s">
        <v>56</v>
      </c>
      <c r="G2089" s="394" t="s">
        <v>48</v>
      </c>
      <c r="H2089" s="394" t="s">
        <v>46</v>
      </c>
      <c r="I2089" s="356"/>
      <c r="J2089" s="667" t="s">
        <v>251</v>
      </c>
      <c r="K2089" s="81" t="s">
        <v>675</v>
      </c>
      <c r="L2089" s="670" t="s">
        <v>205</v>
      </c>
      <c r="M2089" s="81" t="s">
        <v>759</v>
      </c>
      <c r="N2089" s="81">
        <v>0.35416666666666669</v>
      </c>
      <c r="O2089" s="82">
        <v>0.625</v>
      </c>
      <c r="P2089" s="356"/>
    </row>
    <row r="2090" spans="2:16" s="3" customFormat="1" ht="13.2" x14ac:dyDescent="0.25">
      <c r="B2090" s="54" t="s">
        <v>499</v>
      </c>
      <c r="C2090" s="394" t="s">
        <v>52</v>
      </c>
      <c r="D2090" s="394" t="s">
        <v>47</v>
      </c>
      <c r="E2090" s="394" t="s">
        <v>51</v>
      </c>
      <c r="F2090" s="394" t="s">
        <v>56</v>
      </c>
      <c r="G2090" s="394" t="s">
        <v>48</v>
      </c>
      <c r="H2090" s="394" t="s">
        <v>127</v>
      </c>
      <c r="I2090" s="356"/>
      <c r="J2090" s="667" t="s">
        <v>251</v>
      </c>
      <c r="K2090" s="81">
        <v>0.58333333333333337</v>
      </c>
      <c r="L2090" s="670" t="s">
        <v>205</v>
      </c>
      <c r="M2090" s="81" t="s">
        <v>10</v>
      </c>
      <c r="N2090" s="81" t="s">
        <v>10</v>
      </c>
      <c r="O2090" s="82" t="s">
        <v>10</v>
      </c>
      <c r="P2090" s="356"/>
    </row>
    <row r="2091" spans="2:16" s="3" customFormat="1" ht="13.2" x14ac:dyDescent="0.25">
      <c r="B2091" s="54" t="s">
        <v>500</v>
      </c>
      <c r="C2091" s="394" t="s">
        <v>52</v>
      </c>
      <c r="D2091" s="394" t="s">
        <v>47</v>
      </c>
      <c r="E2091" s="394" t="s">
        <v>51</v>
      </c>
      <c r="F2091" s="394" t="s">
        <v>56</v>
      </c>
      <c r="G2091" s="394" t="s">
        <v>48</v>
      </c>
      <c r="H2091" s="394" t="s">
        <v>127</v>
      </c>
      <c r="I2091" s="667"/>
      <c r="J2091" s="667" t="s">
        <v>251</v>
      </c>
      <c r="K2091" s="81">
        <v>0.38541666666666669</v>
      </c>
      <c r="L2091" s="670" t="s">
        <v>205</v>
      </c>
      <c r="M2091" s="81" t="s">
        <v>10</v>
      </c>
      <c r="N2091" s="81" t="s">
        <v>10</v>
      </c>
      <c r="O2091" s="82" t="s">
        <v>10</v>
      </c>
      <c r="P2091" s="356"/>
    </row>
    <row r="2092" spans="2:16" s="3" customFormat="1" ht="13.2" x14ac:dyDescent="0.25">
      <c r="B2092" s="54" t="s">
        <v>321</v>
      </c>
      <c r="C2092" s="397" t="s">
        <v>52</v>
      </c>
      <c r="D2092" s="397" t="s">
        <v>47</v>
      </c>
      <c r="E2092" s="397" t="s">
        <v>51</v>
      </c>
      <c r="F2092" s="397" t="s">
        <v>56</v>
      </c>
      <c r="G2092" s="397" t="s">
        <v>48</v>
      </c>
      <c r="H2092" s="397" t="s">
        <v>46</v>
      </c>
      <c r="I2092" s="425"/>
      <c r="J2092" s="667" t="s">
        <v>251</v>
      </c>
      <c r="K2092" s="81">
        <v>0.4375</v>
      </c>
      <c r="L2092" s="670" t="s">
        <v>205</v>
      </c>
      <c r="M2092" s="81" t="s">
        <v>10</v>
      </c>
      <c r="N2092" s="81" t="s">
        <v>10</v>
      </c>
      <c r="O2092" s="82" t="s">
        <v>10</v>
      </c>
      <c r="P2092" s="356"/>
    </row>
    <row r="2093" spans="2:16" s="3" customFormat="1" ht="13.2" x14ac:dyDescent="0.25">
      <c r="B2093" s="54"/>
      <c r="C2093" s="394"/>
      <c r="D2093" s="394"/>
      <c r="E2093" s="394"/>
      <c r="F2093" s="394"/>
      <c r="G2093" s="394"/>
      <c r="H2093" s="394"/>
      <c r="I2093" s="425"/>
      <c r="J2093" s="667"/>
      <c r="K2093" s="60"/>
      <c r="L2093" s="57"/>
      <c r="M2093" s="57"/>
      <c r="N2093" s="83"/>
      <c r="O2093" s="84"/>
      <c r="P2093" s="356"/>
    </row>
    <row r="2094" spans="2:16" s="3" customFormat="1" ht="13.2" x14ac:dyDescent="0.25">
      <c r="B2094" s="49" t="s">
        <v>727</v>
      </c>
      <c r="C2094" s="627"/>
      <c r="D2094" s="627"/>
      <c r="E2094" s="627"/>
      <c r="F2094" s="627"/>
      <c r="G2094" s="627"/>
      <c r="H2094" s="627"/>
      <c r="I2094" s="425"/>
      <c r="J2094" s="667"/>
      <c r="K2094" s="60"/>
      <c r="L2094" s="57"/>
      <c r="M2094" s="57"/>
      <c r="N2094" s="83"/>
      <c r="O2094" s="84"/>
      <c r="P2094" s="356"/>
    </row>
    <row r="2095" spans="2:16" s="3" customFormat="1" ht="79.2" x14ac:dyDescent="0.25">
      <c r="B2095" s="2" t="s">
        <v>729</v>
      </c>
      <c r="C2095" s="631" t="s">
        <v>734</v>
      </c>
      <c r="D2095" s="631" t="s">
        <v>54</v>
      </c>
      <c r="E2095" s="631" t="s">
        <v>43</v>
      </c>
      <c r="F2095" s="631" t="s">
        <v>56</v>
      </c>
      <c r="G2095" s="631" t="s">
        <v>48</v>
      </c>
      <c r="H2095" s="631" t="s">
        <v>46</v>
      </c>
      <c r="I2095" s="632"/>
      <c r="J2095" s="668" t="s">
        <v>63</v>
      </c>
      <c r="K2095" s="633" t="s">
        <v>738</v>
      </c>
      <c r="L2095" s="634" t="s">
        <v>205</v>
      </c>
      <c r="M2095" s="635" t="s">
        <v>738</v>
      </c>
      <c r="N2095" s="636" t="s">
        <v>739</v>
      </c>
      <c r="O2095" s="632" t="s">
        <v>737</v>
      </c>
      <c r="P2095" s="657"/>
    </row>
    <row r="2096" spans="2:16" s="3" customFormat="1" ht="13.2" x14ac:dyDescent="0.25">
      <c r="B2096" s="2" t="s">
        <v>730</v>
      </c>
      <c r="C2096" s="631" t="s">
        <v>734</v>
      </c>
      <c r="D2096" s="631" t="s">
        <v>54</v>
      </c>
      <c r="E2096" s="631" t="s">
        <v>43</v>
      </c>
      <c r="F2096" s="631" t="s">
        <v>56</v>
      </c>
      <c r="G2096" s="631" t="s">
        <v>48</v>
      </c>
      <c r="H2096" s="631" t="s">
        <v>46</v>
      </c>
      <c r="I2096" s="632"/>
      <c r="J2096" s="668" t="s">
        <v>63</v>
      </c>
      <c r="K2096" s="635">
        <v>0.66666666666666663</v>
      </c>
      <c r="L2096" s="634" t="s">
        <v>205</v>
      </c>
      <c r="M2096" s="635">
        <v>0.66666666666666663</v>
      </c>
      <c r="N2096" s="636">
        <v>0.5</v>
      </c>
      <c r="O2096" s="632">
        <v>0.66666666666666663</v>
      </c>
      <c r="P2096" s="657"/>
    </row>
    <row r="2097" spans="2:16" s="3" customFormat="1" ht="13.2" x14ac:dyDescent="0.25">
      <c r="B2097" s="2" t="s">
        <v>731</v>
      </c>
      <c r="C2097" s="631" t="s">
        <v>734</v>
      </c>
      <c r="D2097" s="631" t="s">
        <v>54</v>
      </c>
      <c r="E2097" s="631" t="s">
        <v>43</v>
      </c>
      <c r="F2097" s="631" t="s">
        <v>56</v>
      </c>
      <c r="G2097" s="631" t="s">
        <v>48</v>
      </c>
      <c r="H2097" s="631" t="s">
        <v>46</v>
      </c>
      <c r="I2097" s="632"/>
      <c r="J2097" s="668"/>
      <c r="K2097" s="635">
        <v>0.5</v>
      </c>
      <c r="L2097" s="634" t="s">
        <v>205</v>
      </c>
      <c r="M2097" s="631">
        <v>0.5</v>
      </c>
      <c r="N2097" s="636">
        <v>0.79166666666666663</v>
      </c>
      <c r="O2097" s="632">
        <v>0.5</v>
      </c>
      <c r="P2097" s="657"/>
    </row>
    <row r="2098" spans="2:16" s="3" customFormat="1" ht="13.2" x14ac:dyDescent="0.25">
      <c r="B2098" s="2" t="s">
        <v>732</v>
      </c>
      <c r="C2098" s="631" t="s">
        <v>52</v>
      </c>
      <c r="D2098" s="631" t="s">
        <v>47</v>
      </c>
      <c r="E2098" s="631" t="s">
        <v>51</v>
      </c>
      <c r="F2098" s="631" t="s">
        <v>735</v>
      </c>
      <c r="G2098" s="631" t="s">
        <v>48</v>
      </c>
      <c r="H2098" s="631" t="s">
        <v>46</v>
      </c>
      <c r="I2098" s="632"/>
      <c r="J2098" s="668" t="s">
        <v>63</v>
      </c>
      <c r="K2098" s="633" t="s">
        <v>740</v>
      </c>
      <c r="L2098" s="634" t="s">
        <v>728</v>
      </c>
      <c r="M2098" s="636" t="s">
        <v>741</v>
      </c>
      <c r="N2098" s="636" t="s">
        <v>728</v>
      </c>
      <c r="O2098" s="632" t="s">
        <v>728</v>
      </c>
      <c r="P2098" s="657"/>
    </row>
    <row r="2099" spans="2:16" s="3" customFormat="1" ht="13.2" x14ac:dyDescent="0.25">
      <c r="B2099" s="2" t="s">
        <v>733</v>
      </c>
      <c r="C2099" s="631" t="s">
        <v>52</v>
      </c>
      <c r="D2099" s="631" t="s">
        <v>47</v>
      </c>
      <c r="E2099" s="631" t="s">
        <v>51</v>
      </c>
      <c r="F2099" s="631" t="s">
        <v>735</v>
      </c>
      <c r="G2099" s="631" t="s">
        <v>736</v>
      </c>
      <c r="H2099" s="631" t="s">
        <v>46</v>
      </c>
      <c r="I2099" s="632"/>
      <c r="J2099" s="668" t="s">
        <v>63</v>
      </c>
      <c r="K2099" s="633" t="s">
        <v>740</v>
      </c>
      <c r="L2099" s="634" t="s">
        <v>728</v>
      </c>
      <c r="M2099" s="636" t="s">
        <v>741</v>
      </c>
      <c r="N2099" s="636" t="s">
        <v>728</v>
      </c>
      <c r="O2099" s="632" t="s">
        <v>728</v>
      </c>
      <c r="P2099" s="657"/>
    </row>
    <row r="2100" spans="2:16" s="3" customFormat="1" ht="13.2" x14ac:dyDescent="0.25">
      <c r="B2100" s="54"/>
      <c r="C2100" s="627"/>
      <c r="D2100" s="627"/>
      <c r="E2100" s="627"/>
      <c r="F2100" s="627"/>
      <c r="G2100" s="627"/>
      <c r="H2100" s="627"/>
      <c r="I2100" s="425"/>
      <c r="J2100" s="667"/>
      <c r="K2100" s="60"/>
      <c r="L2100" s="57"/>
      <c r="M2100" s="57"/>
      <c r="N2100" s="83"/>
      <c r="O2100" s="84"/>
      <c r="P2100" s="356"/>
    </row>
    <row r="2101" spans="2:16" s="3" customFormat="1" ht="13.2" x14ac:dyDescent="0.25">
      <c r="B2101" s="49" t="s">
        <v>333</v>
      </c>
      <c r="C2101" s="57"/>
      <c r="D2101" s="57"/>
      <c r="E2101" s="57"/>
      <c r="F2101" s="57"/>
      <c r="G2101" s="57"/>
      <c r="H2101" s="57"/>
      <c r="I2101" s="425"/>
      <c r="J2101" s="350"/>
      <c r="K2101" s="79"/>
      <c r="O2101" s="673"/>
      <c r="P2101" s="425"/>
    </row>
    <row r="2102" spans="2:16" s="3" customFormat="1" ht="13.2" x14ac:dyDescent="0.25">
      <c r="B2102" s="64" t="s">
        <v>42</v>
      </c>
      <c r="C2102" s="57" t="s">
        <v>10</v>
      </c>
      <c r="D2102" s="57" t="s">
        <v>10</v>
      </c>
      <c r="E2102" s="57" t="s">
        <v>10</v>
      </c>
      <c r="F2102" s="57" t="s">
        <v>10</v>
      </c>
      <c r="G2102" s="57" t="s">
        <v>10</v>
      </c>
      <c r="H2102" s="57" t="s">
        <v>10</v>
      </c>
      <c r="I2102" s="426"/>
      <c r="J2102" s="350" t="s">
        <v>10</v>
      </c>
      <c r="K2102" s="57" t="s">
        <v>10</v>
      </c>
      <c r="L2102" s="57" t="s">
        <v>10</v>
      </c>
      <c r="M2102" s="57" t="s">
        <v>10</v>
      </c>
      <c r="N2102" s="57" t="s">
        <v>10</v>
      </c>
      <c r="O2102" s="66" t="s">
        <v>10</v>
      </c>
      <c r="P2102" s="350"/>
    </row>
    <row r="2103" spans="2:16" s="3" customFormat="1" ht="13.2" x14ac:dyDescent="0.25">
      <c r="B2103" s="64"/>
      <c r="C2103" s="57"/>
      <c r="D2103" s="57"/>
      <c r="E2103" s="57"/>
      <c r="F2103" s="57"/>
      <c r="G2103" s="57"/>
      <c r="H2103" s="57"/>
      <c r="I2103" s="425"/>
      <c r="J2103" s="350"/>
      <c r="K2103" s="57"/>
      <c r="L2103" s="394"/>
      <c r="M2103" s="57"/>
      <c r="N2103" s="395"/>
      <c r="O2103" s="53"/>
      <c r="P2103" s="350"/>
    </row>
    <row r="2104" spans="2:16" s="3" customFormat="1" ht="13.2" x14ac:dyDescent="0.25">
      <c r="B2104" s="49" t="s">
        <v>334</v>
      </c>
      <c r="C2104" s="394"/>
      <c r="D2104" s="394"/>
      <c r="E2104" s="394"/>
      <c r="F2104" s="394"/>
      <c r="G2104" s="394"/>
      <c r="H2104" s="394"/>
      <c r="I2104" s="425"/>
      <c r="J2104" s="667"/>
      <c r="K2104" s="57"/>
      <c r="O2104" s="673"/>
      <c r="P2104" s="357"/>
    </row>
    <row r="2105" spans="2:16" s="3" customFormat="1" ht="13.2" x14ac:dyDescent="0.25">
      <c r="B2105" s="85" t="s">
        <v>42</v>
      </c>
      <c r="C2105" s="394" t="s">
        <v>41</v>
      </c>
      <c r="D2105" s="394" t="s">
        <v>42</v>
      </c>
      <c r="E2105" s="394" t="s">
        <v>43</v>
      </c>
      <c r="F2105" s="394" t="s">
        <v>44</v>
      </c>
      <c r="G2105" s="394" t="s">
        <v>48</v>
      </c>
      <c r="H2105" s="394" t="s">
        <v>46</v>
      </c>
      <c r="I2105" s="425"/>
      <c r="J2105" s="667" t="s">
        <v>71</v>
      </c>
      <c r="K2105" s="73">
        <v>0.75</v>
      </c>
      <c r="L2105" s="73" t="s">
        <v>204</v>
      </c>
      <c r="M2105" s="86">
        <v>0.72916666666666663</v>
      </c>
      <c r="N2105" s="73">
        <v>0.29166666666666669</v>
      </c>
      <c r="O2105" s="87">
        <v>0.75</v>
      </c>
      <c r="P2105" s="351"/>
    </row>
    <row r="2106" spans="2:16" s="3" customFormat="1" ht="13.2" x14ac:dyDescent="0.25">
      <c r="B2106" s="85" t="s">
        <v>196</v>
      </c>
      <c r="C2106" s="394" t="s">
        <v>215</v>
      </c>
      <c r="D2106" s="394" t="s">
        <v>47</v>
      </c>
      <c r="E2106" s="394" t="s">
        <v>51</v>
      </c>
      <c r="F2106" s="394" t="s">
        <v>56</v>
      </c>
      <c r="G2106" s="394" t="s">
        <v>48</v>
      </c>
      <c r="H2106" s="394" t="s">
        <v>46</v>
      </c>
      <c r="I2106" s="425"/>
      <c r="J2106" s="667" t="s">
        <v>71</v>
      </c>
      <c r="K2106" s="73">
        <v>0.45833333333333331</v>
      </c>
      <c r="L2106" s="73" t="s">
        <v>205</v>
      </c>
      <c r="M2106" s="86" t="s">
        <v>206</v>
      </c>
      <c r="N2106" s="73">
        <v>6.9444444444444447E-4</v>
      </c>
      <c r="O2106" s="87">
        <v>0.60416666666666663</v>
      </c>
      <c r="P2106" s="351"/>
    </row>
    <row r="2107" spans="2:16" s="3" customFormat="1" ht="13.2" x14ac:dyDescent="0.25">
      <c r="B2107" s="85" t="s">
        <v>197</v>
      </c>
      <c r="C2107" s="394" t="s">
        <v>215</v>
      </c>
      <c r="D2107" s="394" t="s">
        <v>47</v>
      </c>
      <c r="E2107" s="394" t="s">
        <v>51</v>
      </c>
      <c r="F2107" s="394" t="s">
        <v>56</v>
      </c>
      <c r="G2107" s="394" t="s">
        <v>48</v>
      </c>
      <c r="H2107" s="394" t="s">
        <v>46</v>
      </c>
      <c r="I2107" s="350"/>
      <c r="J2107" s="667" t="s">
        <v>63</v>
      </c>
      <c r="K2107" s="73">
        <v>0.59375</v>
      </c>
      <c r="L2107" s="73" t="s">
        <v>205</v>
      </c>
      <c r="M2107" s="86" t="s">
        <v>206</v>
      </c>
      <c r="N2107" s="73">
        <v>6.9444444444444447E-4</v>
      </c>
      <c r="O2107" s="87">
        <v>0.70833333333333337</v>
      </c>
      <c r="P2107" s="351"/>
    </row>
    <row r="2108" spans="2:16" s="3" customFormat="1" ht="13.2" x14ac:dyDescent="0.25">
      <c r="B2108" s="85"/>
      <c r="C2108" s="394"/>
      <c r="D2108" s="394"/>
      <c r="E2108" s="394"/>
      <c r="F2108" s="394"/>
      <c r="G2108" s="394"/>
      <c r="H2108" s="394"/>
      <c r="I2108" s="350"/>
      <c r="J2108" s="667"/>
      <c r="K2108" s="57"/>
      <c r="L2108" s="73"/>
      <c r="M2108" s="86"/>
      <c r="N2108" s="73"/>
      <c r="O2108" s="87"/>
      <c r="P2108" s="351"/>
    </row>
    <row r="2109" spans="2:16" s="3" customFormat="1" ht="13.2" x14ac:dyDescent="0.25">
      <c r="B2109" s="49" t="s">
        <v>335</v>
      </c>
      <c r="C2109" s="394"/>
      <c r="D2109" s="394"/>
      <c r="E2109" s="394"/>
      <c r="F2109" s="394"/>
      <c r="G2109" s="394"/>
      <c r="H2109" s="394"/>
      <c r="I2109" s="24"/>
      <c r="J2109" s="667"/>
      <c r="K2109" s="594"/>
      <c r="O2109" s="673"/>
      <c r="P2109" s="351"/>
    </row>
    <row r="2110" spans="2:16" s="3" customFormat="1" ht="13.2" x14ac:dyDescent="0.25">
      <c r="B2110" s="88" t="s">
        <v>478</v>
      </c>
      <c r="C2110" s="89" t="s">
        <v>41</v>
      </c>
      <c r="D2110" s="59" t="s">
        <v>42</v>
      </c>
      <c r="E2110" s="59" t="s">
        <v>43</v>
      </c>
      <c r="F2110" s="59" t="s">
        <v>44</v>
      </c>
      <c r="G2110" s="59" t="s">
        <v>52</v>
      </c>
      <c r="H2110" s="59" t="s">
        <v>46</v>
      </c>
      <c r="I2110" s="24"/>
      <c r="J2110" s="672" t="s">
        <v>64</v>
      </c>
      <c r="K2110" s="674">
        <v>0.79166666666666663</v>
      </c>
      <c r="L2110" s="73" t="s">
        <v>204</v>
      </c>
      <c r="M2110" s="83">
        <v>0.70833333333333337</v>
      </c>
      <c r="N2110" s="83">
        <v>0.35416666666666669</v>
      </c>
      <c r="O2110" s="84">
        <v>0.70833333333333337</v>
      </c>
      <c r="P2110" s="425"/>
    </row>
    <row r="2111" spans="2:16" s="3" customFormat="1" ht="13.2" x14ac:dyDescent="0.25">
      <c r="B2111" s="88" t="s">
        <v>479</v>
      </c>
      <c r="C2111" s="89" t="s">
        <v>190</v>
      </c>
      <c r="D2111" s="59" t="s">
        <v>757</v>
      </c>
      <c r="E2111" s="59" t="s">
        <v>51</v>
      </c>
      <c r="F2111" s="59" t="s">
        <v>56</v>
      </c>
      <c r="G2111" s="59" t="s">
        <v>48</v>
      </c>
      <c r="H2111" s="59" t="s">
        <v>46</v>
      </c>
      <c r="I2111" s="24"/>
      <c r="J2111" s="672" t="s">
        <v>70</v>
      </c>
      <c r="K2111" s="674">
        <v>0.75</v>
      </c>
      <c r="L2111" s="60" t="s">
        <v>205</v>
      </c>
      <c r="M2111" s="83">
        <v>0.75</v>
      </c>
      <c r="N2111" s="83">
        <v>0.375</v>
      </c>
      <c r="O2111" s="84">
        <v>0.72916666666666663</v>
      </c>
      <c r="P2111" s="425"/>
    </row>
    <row r="2112" spans="2:16" s="3" customFormat="1" ht="13.2" x14ac:dyDescent="0.25">
      <c r="B2112" s="88" t="s">
        <v>289</v>
      </c>
      <c r="C2112" s="89" t="s">
        <v>52</v>
      </c>
      <c r="D2112" s="59" t="s">
        <v>757</v>
      </c>
      <c r="E2112" s="59" t="s">
        <v>51</v>
      </c>
      <c r="F2112" s="59" t="s">
        <v>56</v>
      </c>
      <c r="G2112" s="59" t="s">
        <v>48</v>
      </c>
      <c r="H2112" s="59" t="s">
        <v>46</v>
      </c>
      <c r="I2112" s="24"/>
      <c r="J2112" s="672" t="s">
        <v>70</v>
      </c>
      <c r="K2112" s="674">
        <v>0.91666666666666663</v>
      </c>
      <c r="L2112" s="60" t="s">
        <v>205</v>
      </c>
      <c r="M2112" s="83">
        <v>0.91666666666666663</v>
      </c>
      <c r="N2112" s="83">
        <v>0.20833333333333334</v>
      </c>
      <c r="O2112" s="84">
        <v>0.91666666666666663</v>
      </c>
      <c r="P2112" s="425"/>
    </row>
    <row r="2113" spans="1:16" s="3" customFormat="1" ht="13.2" x14ac:dyDescent="0.25">
      <c r="B2113" s="88"/>
      <c r="C2113" s="59"/>
      <c r="D2113" s="59"/>
      <c r="E2113" s="59"/>
      <c r="F2113" s="59"/>
      <c r="G2113" s="59"/>
      <c r="H2113" s="59"/>
      <c r="I2113" s="24"/>
      <c r="J2113" s="672"/>
      <c r="K2113" s="594"/>
      <c r="L2113" s="60"/>
      <c r="M2113" s="83"/>
      <c r="N2113" s="83"/>
      <c r="O2113" s="84"/>
      <c r="P2113" s="425"/>
    </row>
    <row r="2114" spans="1:16" s="3" customFormat="1" ht="13.2" x14ac:dyDescent="0.25">
      <c r="B2114" s="90" t="s">
        <v>336</v>
      </c>
      <c r="C2114" s="394"/>
      <c r="D2114" s="394"/>
      <c r="E2114" s="394"/>
      <c r="F2114" s="394"/>
      <c r="G2114" s="394"/>
      <c r="H2114" s="394"/>
      <c r="I2114" s="24"/>
      <c r="J2114" s="667"/>
      <c r="K2114" s="594"/>
      <c r="L2114" s="394"/>
      <c r="M2114" s="395"/>
      <c r="N2114" s="395"/>
      <c r="O2114" s="53"/>
      <c r="P2114" s="357"/>
    </row>
    <row r="2115" spans="1:16" s="3" customFormat="1" ht="13.2" x14ac:dyDescent="0.25">
      <c r="B2115" s="64" t="s">
        <v>212</v>
      </c>
      <c r="C2115" s="394" t="s">
        <v>215</v>
      </c>
      <c r="D2115" s="394" t="s">
        <v>42</v>
      </c>
      <c r="E2115" s="394" t="s">
        <v>43</v>
      </c>
      <c r="F2115" s="394" t="s">
        <v>44</v>
      </c>
      <c r="G2115" s="394" t="s">
        <v>52</v>
      </c>
      <c r="H2115" s="394" t="s">
        <v>46</v>
      </c>
      <c r="I2115" s="24"/>
      <c r="J2115" s="667" t="s">
        <v>71</v>
      </c>
      <c r="K2115" s="395" t="s">
        <v>676</v>
      </c>
      <c r="L2115" s="394" t="s">
        <v>204</v>
      </c>
      <c r="M2115" s="395">
        <v>0.68055555555555547</v>
      </c>
      <c r="N2115" s="395">
        <v>0.3125</v>
      </c>
      <c r="O2115" s="53">
        <v>0.69791666666666663</v>
      </c>
      <c r="P2115" s="357"/>
    </row>
    <row r="2116" spans="1:16" s="3" customFormat="1" ht="13.2" x14ac:dyDescent="0.25">
      <c r="B2116" s="64" t="s">
        <v>216</v>
      </c>
      <c r="C2116" s="394" t="s">
        <v>52</v>
      </c>
      <c r="D2116" s="394" t="s">
        <v>47</v>
      </c>
      <c r="E2116" s="394" t="s">
        <v>55</v>
      </c>
      <c r="F2116" s="394" t="s">
        <v>56</v>
      </c>
      <c r="G2116" s="394" t="s">
        <v>52</v>
      </c>
      <c r="H2116" s="394" t="s">
        <v>46</v>
      </c>
      <c r="I2116" s="24"/>
      <c r="J2116" s="667" t="s">
        <v>71</v>
      </c>
      <c r="K2116" s="395" t="s">
        <v>677</v>
      </c>
      <c r="L2116" s="394" t="s">
        <v>205</v>
      </c>
      <c r="M2116" s="395" t="s">
        <v>12</v>
      </c>
      <c r="N2116" s="395" t="s">
        <v>12</v>
      </c>
      <c r="O2116" s="53" t="s">
        <v>12</v>
      </c>
      <c r="P2116" s="357"/>
    </row>
    <row r="2117" spans="1:16" s="3" customFormat="1" ht="13.2" x14ac:dyDescent="0.25">
      <c r="B2117" s="64" t="s">
        <v>217</v>
      </c>
      <c r="C2117" s="394" t="s">
        <v>52</v>
      </c>
      <c r="D2117" s="394" t="s">
        <v>47</v>
      </c>
      <c r="E2117" s="394" t="s">
        <v>55</v>
      </c>
      <c r="F2117" s="394" t="s">
        <v>56</v>
      </c>
      <c r="G2117" s="394" t="s">
        <v>52</v>
      </c>
      <c r="H2117" s="394" t="s">
        <v>46</v>
      </c>
      <c r="I2117" s="24"/>
      <c r="J2117" s="667" t="s">
        <v>71</v>
      </c>
      <c r="K2117" s="395" t="s">
        <v>154</v>
      </c>
      <c r="L2117" s="394" t="s">
        <v>205</v>
      </c>
      <c r="M2117" s="395" t="s">
        <v>12</v>
      </c>
      <c r="N2117" s="395" t="s">
        <v>12</v>
      </c>
      <c r="O2117" s="53" t="s">
        <v>12</v>
      </c>
      <c r="P2117" s="357"/>
    </row>
    <row r="2118" spans="1:16" s="3" customFormat="1" ht="13.2" x14ac:dyDescent="0.25">
      <c r="B2118" s="64"/>
      <c r="C2118" s="394"/>
      <c r="D2118" s="394"/>
      <c r="E2118" s="394"/>
      <c r="F2118" s="394"/>
      <c r="G2118" s="394"/>
      <c r="H2118" s="394"/>
      <c r="I2118" s="24"/>
      <c r="J2118" s="667"/>
      <c r="K2118" s="594"/>
      <c r="L2118" s="394"/>
      <c r="M2118" s="395"/>
      <c r="N2118" s="395"/>
      <c r="O2118" s="53"/>
      <c r="P2118" s="357"/>
    </row>
    <row r="2119" spans="1:16" s="3" customFormat="1" ht="13.2" x14ac:dyDescent="0.25">
      <c r="B2119" s="49" t="s">
        <v>338</v>
      </c>
      <c r="C2119" s="45"/>
      <c r="D2119" s="45"/>
      <c r="E2119" s="45"/>
      <c r="F2119" s="45"/>
      <c r="G2119" s="45"/>
      <c r="H2119" s="45"/>
      <c r="I2119" s="24"/>
      <c r="J2119" s="666"/>
      <c r="K2119" s="594"/>
      <c r="L2119" s="45"/>
      <c r="M2119" s="45"/>
      <c r="N2119" s="45"/>
      <c r="O2119" s="91"/>
      <c r="P2119" s="417"/>
    </row>
    <row r="2120" spans="1:16" s="3" customFormat="1" ht="13.2" x14ac:dyDescent="0.25">
      <c r="B2120" s="52" t="s">
        <v>226</v>
      </c>
      <c r="C2120" s="394" t="s">
        <v>215</v>
      </c>
      <c r="D2120" s="394" t="s">
        <v>230</v>
      </c>
      <c r="E2120" s="394" t="s">
        <v>43</v>
      </c>
      <c r="F2120" s="92" t="s">
        <v>231</v>
      </c>
      <c r="G2120" s="394" t="s">
        <v>52</v>
      </c>
      <c r="H2120" s="394" t="s">
        <v>46</v>
      </c>
      <c r="I2120" s="24"/>
      <c r="J2120" s="667">
        <v>0</v>
      </c>
      <c r="K2120" s="395">
        <v>0.72916666666666663</v>
      </c>
      <c r="L2120" s="394" t="s">
        <v>204</v>
      </c>
      <c r="M2120" s="395">
        <v>0.72916666666666663</v>
      </c>
      <c r="N2120" s="395">
        <v>0.35416666666666669</v>
      </c>
      <c r="O2120" s="53">
        <v>0.76041666666666663</v>
      </c>
      <c r="P2120" s="357"/>
    </row>
    <row r="2121" spans="1:16" s="3" customFormat="1" ht="13.2" x14ac:dyDescent="0.25">
      <c r="B2121" s="52"/>
      <c r="C2121" s="394"/>
      <c r="D2121" s="394"/>
      <c r="E2121" s="394"/>
      <c r="F2121" s="92"/>
      <c r="G2121" s="394"/>
      <c r="H2121" s="394"/>
      <c r="I2121" s="24"/>
      <c r="J2121" s="667"/>
      <c r="K2121" s="594"/>
      <c r="L2121" s="394"/>
      <c r="M2121" s="395"/>
      <c r="N2121" s="395"/>
      <c r="O2121" s="53"/>
      <c r="P2121" s="357"/>
    </row>
    <row r="2122" spans="1:16" s="265" customFormat="1" ht="15" customHeight="1" x14ac:dyDescent="0.25">
      <c r="A2122" s="208"/>
      <c r="B2122" s="435" t="s">
        <v>339</v>
      </c>
      <c r="C2122" s="394"/>
      <c r="D2122" s="394"/>
      <c r="E2122" s="394"/>
      <c r="F2122" s="394"/>
      <c r="G2122" s="394"/>
      <c r="H2122" s="394"/>
      <c r="I2122" s="24"/>
      <c r="J2122" s="667"/>
      <c r="K2122" s="594"/>
      <c r="L2122" s="394"/>
      <c r="M2122" s="394"/>
      <c r="N2122" s="394"/>
      <c r="O2122" s="53"/>
      <c r="P2122" s="357"/>
    </row>
    <row r="2123" spans="1:16" s="265" customFormat="1" ht="15" customHeight="1" x14ac:dyDescent="0.25">
      <c r="A2123" s="208"/>
      <c r="B2123" s="266" t="s">
        <v>571</v>
      </c>
      <c r="C2123" s="209" t="s">
        <v>41</v>
      </c>
      <c r="D2123" s="57" t="s">
        <v>42</v>
      </c>
      <c r="E2123" s="57" t="s">
        <v>43</v>
      </c>
      <c r="F2123" s="57" t="s">
        <v>44</v>
      </c>
      <c r="G2123" s="57" t="s">
        <v>10</v>
      </c>
      <c r="H2123" s="57" t="s">
        <v>46</v>
      </c>
      <c r="I2123" s="24"/>
      <c r="J2123" s="350" t="s">
        <v>10</v>
      </c>
      <c r="K2123" s="594" t="s">
        <v>10</v>
      </c>
      <c r="L2123" s="63" t="s">
        <v>204</v>
      </c>
      <c r="M2123" s="73" t="s">
        <v>10</v>
      </c>
      <c r="N2123" s="73" t="s">
        <v>10</v>
      </c>
      <c r="O2123" s="87" t="s">
        <v>10</v>
      </c>
      <c r="P2123" s="351"/>
    </row>
    <row r="2124" spans="1:16" s="265" customFormat="1" ht="15" customHeight="1" x14ac:dyDescent="0.25">
      <c r="A2124" s="208"/>
      <c r="B2124" s="266" t="s">
        <v>283</v>
      </c>
      <c r="C2124" s="209" t="s">
        <v>52</v>
      </c>
      <c r="D2124" s="57" t="s">
        <v>47</v>
      </c>
      <c r="E2124" s="57" t="s">
        <v>51</v>
      </c>
      <c r="F2124" s="57" t="s">
        <v>56</v>
      </c>
      <c r="G2124" s="57" t="s">
        <v>10</v>
      </c>
      <c r="H2124" s="57" t="s">
        <v>46</v>
      </c>
      <c r="I2124" s="24"/>
      <c r="J2124" s="350" t="s">
        <v>10</v>
      </c>
      <c r="K2124" s="24" t="s">
        <v>10</v>
      </c>
      <c r="L2124" s="63" t="s">
        <v>204</v>
      </c>
      <c r="M2124" s="79" t="s">
        <v>10</v>
      </c>
      <c r="N2124" s="79" t="s">
        <v>10</v>
      </c>
      <c r="O2124" s="436" t="s">
        <v>10</v>
      </c>
      <c r="P2124" s="352"/>
    </row>
    <row r="2125" spans="1:16" s="3" customFormat="1" ht="13.2" x14ac:dyDescent="0.25">
      <c r="B2125" s="52"/>
      <c r="C2125" s="394"/>
      <c r="D2125" s="394"/>
      <c r="E2125" s="394"/>
      <c r="F2125" s="92"/>
      <c r="G2125" s="394"/>
      <c r="H2125" s="394"/>
      <c r="I2125" s="669"/>
      <c r="J2125" s="394"/>
      <c r="K2125" s="395"/>
      <c r="L2125" s="394"/>
      <c r="M2125" s="395"/>
      <c r="N2125" s="395"/>
      <c r="O2125" s="53"/>
      <c r="P2125" s="357"/>
    </row>
    <row r="2126" spans="1:16" s="3" customFormat="1" ht="13.2" x14ac:dyDescent="0.25">
      <c r="B2126" s="49" t="s">
        <v>340</v>
      </c>
      <c r="C2126" s="394"/>
      <c r="D2126" s="394"/>
      <c r="E2126" s="394"/>
      <c r="F2126" s="394"/>
      <c r="G2126" s="394"/>
      <c r="H2126" s="394"/>
      <c r="I2126" s="669"/>
      <c r="J2126" s="394"/>
      <c r="K2126" s="395"/>
      <c r="L2126" s="394"/>
      <c r="M2126" s="394"/>
      <c r="N2126" s="394"/>
      <c r="O2126" s="51"/>
      <c r="P2126" s="349"/>
    </row>
    <row r="2127" spans="1:16" s="3" customFormat="1" ht="13.2" x14ac:dyDescent="0.25">
      <c r="B2127" s="64" t="s">
        <v>257</v>
      </c>
      <c r="C2127" s="57" t="s">
        <v>41</v>
      </c>
      <c r="D2127" s="57" t="s">
        <v>42</v>
      </c>
      <c r="E2127" s="57" t="s">
        <v>43</v>
      </c>
      <c r="F2127" s="57" t="s">
        <v>44</v>
      </c>
      <c r="G2127" s="57" t="s">
        <v>48</v>
      </c>
      <c r="H2127" s="57" t="s">
        <v>46</v>
      </c>
      <c r="I2127" s="667"/>
      <c r="J2127" s="57" t="s">
        <v>63</v>
      </c>
      <c r="K2127" s="81">
        <v>0.13541666666666666</v>
      </c>
      <c r="L2127" s="65" t="s">
        <v>204</v>
      </c>
      <c r="M2127" s="93">
        <v>0.61458333333333337</v>
      </c>
      <c r="N2127" s="93">
        <v>0.35416666666666669</v>
      </c>
      <c r="O2127" s="94">
        <v>0.64583333333333337</v>
      </c>
      <c r="P2127" s="426"/>
    </row>
    <row r="2128" spans="1:16" s="3" customFormat="1" ht="13.2" x14ac:dyDescent="0.25">
      <c r="B2128" s="64" t="s">
        <v>258</v>
      </c>
      <c r="C2128" s="57" t="s">
        <v>52</v>
      </c>
      <c r="D2128" s="57" t="s">
        <v>47</v>
      </c>
      <c r="E2128" s="57" t="s">
        <v>55</v>
      </c>
      <c r="F2128" s="57" t="s">
        <v>56</v>
      </c>
      <c r="G2128" s="57" t="s">
        <v>48</v>
      </c>
      <c r="H2128" s="57" t="s">
        <v>46</v>
      </c>
      <c r="I2128" s="426"/>
      <c r="J2128" s="57" t="s">
        <v>63</v>
      </c>
      <c r="K2128" s="81" t="s">
        <v>12</v>
      </c>
      <c r="L2128" s="65" t="s">
        <v>204</v>
      </c>
      <c r="M2128" s="95" t="s">
        <v>12</v>
      </c>
      <c r="N2128" s="93" t="s">
        <v>12</v>
      </c>
      <c r="O2128" s="94" t="s">
        <v>12</v>
      </c>
      <c r="P2128" s="426"/>
    </row>
    <row r="2129" spans="2:16" s="3" customFormat="1" ht="13.2" x14ac:dyDescent="0.25">
      <c r="B2129" s="64" t="s">
        <v>56</v>
      </c>
      <c r="C2129" s="57" t="s">
        <v>52</v>
      </c>
      <c r="D2129" s="57" t="s">
        <v>47</v>
      </c>
      <c r="E2129" s="57" t="s">
        <v>259</v>
      </c>
      <c r="F2129" s="57" t="s">
        <v>56</v>
      </c>
      <c r="G2129" s="57" t="s">
        <v>48</v>
      </c>
      <c r="H2129" s="57" t="s">
        <v>46</v>
      </c>
      <c r="I2129" s="426"/>
      <c r="J2129" s="57" t="s">
        <v>63</v>
      </c>
      <c r="K2129" s="57" t="s">
        <v>12</v>
      </c>
      <c r="L2129" s="96" t="s">
        <v>204</v>
      </c>
      <c r="M2129" s="57" t="s">
        <v>12</v>
      </c>
      <c r="N2129" s="93" t="s">
        <v>12</v>
      </c>
      <c r="O2129" s="94" t="s">
        <v>12</v>
      </c>
      <c r="P2129" s="426"/>
    </row>
    <row r="2130" spans="2:16" s="3" customFormat="1" ht="13.2" x14ac:dyDescent="0.25">
      <c r="B2130" s="97" t="s">
        <v>25</v>
      </c>
      <c r="C2130" s="98" t="s">
        <v>190</v>
      </c>
      <c r="D2130" s="98" t="s">
        <v>47</v>
      </c>
      <c r="E2130" s="98" t="s">
        <v>43</v>
      </c>
      <c r="F2130" s="98" t="s">
        <v>260</v>
      </c>
      <c r="G2130" s="98" t="s">
        <v>48</v>
      </c>
      <c r="H2130" s="98" t="s">
        <v>127</v>
      </c>
      <c r="I2130" s="100"/>
      <c r="J2130" s="98" t="s">
        <v>48</v>
      </c>
      <c r="K2130" s="603" t="s">
        <v>12</v>
      </c>
      <c r="L2130" s="99" t="s">
        <v>204</v>
      </c>
      <c r="M2130" s="98" t="s">
        <v>12</v>
      </c>
      <c r="N2130" s="100" t="s">
        <v>12</v>
      </c>
      <c r="O2130" s="599" t="s">
        <v>12</v>
      </c>
      <c r="P2130" s="426"/>
    </row>
    <row r="2131" spans="2:16" s="3" customFormat="1" ht="13.2" x14ac:dyDescent="0.25">
      <c r="B2131" s="101"/>
      <c r="C2131" s="70"/>
      <c r="D2131" s="70"/>
      <c r="E2131" s="46"/>
      <c r="F2131" s="47"/>
      <c r="G2131" s="47"/>
      <c r="H2131" s="47"/>
      <c r="I2131" s="426"/>
      <c r="J2131" s="47"/>
      <c r="L2131" s="47"/>
      <c r="M2131" s="47"/>
      <c r="N2131" s="47"/>
      <c r="O2131" s="47"/>
      <c r="P2131" s="47"/>
    </row>
    <row r="2132" spans="2:16" s="3" customFormat="1" ht="13.2" x14ac:dyDescent="0.25">
      <c r="B2132" s="708" t="s">
        <v>480</v>
      </c>
      <c r="C2132" s="708"/>
      <c r="D2132" s="708"/>
      <c r="E2132" s="708"/>
      <c r="F2132" s="708"/>
      <c r="G2132" s="708"/>
      <c r="H2132" s="708"/>
      <c r="I2132" s="708"/>
      <c r="J2132" s="708"/>
      <c r="K2132" s="708"/>
      <c r="L2132" s="708"/>
      <c r="M2132" s="708"/>
      <c r="N2132" s="708"/>
      <c r="O2132" s="708"/>
      <c r="P2132" s="708"/>
    </row>
    <row r="2133" spans="2:16" s="3" customFormat="1" ht="13.2" x14ac:dyDescent="0.25">
      <c r="B2133" s="709" t="s">
        <v>481</v>
      </c>
      <c r="C2133" s="709"/>
      <c r="D2133" s="709"/>
      <c r="E2133" s="709"/>
      <c r="F2133" s="709"/>
      <c r="G2133" s="709"/>
      <c r="H2133" s="709"/>
      <c r="I2133" s="709"/>
      <c r="J2133" s="709"/>
      <c r="K2133" s="709"/>
      <c r="L2133" s="709"/>
      <c r="M2133" s="709"/>
      <c r="N2133" s="709"/>
      <c r="O2133" s="709"/>
      <c r="P2133" s="709"/>
    </row>
    <row r="2134" spans="2:16" s="3" customFormat="1" ht="13.2" x14ac:dyDescent="0.25">
      <c r="B2134" s="44" t="s">
        <v>324</v>
      </c>
      <c r="C2134" s="102"/>
      <c r="D2134" s="102"/>
      <c r="E2134" s="46"/>
      <c r="F2134" s="46"/>
      <c r="G2134" s="46"/>
      <c r="H2134" s="46"/>
      <c r="I2134" s="46"/>
      <c r="J2134" s="46"/>
      <c r="K2134" s="46"/>
      <c r="L2134" s="46"/>
      <c r="M2134" s="46"/>
      <c r="N2134" s="46"/>
      <c r="O2134" s="46"/>
      <c r="P2134" s="46"/>
    </row>
    <row r="2135" spans="2:16" s="3" customFormat="1" ht="13.2" x14ac:dyDescent="0.25">
      <c r="B2135" s="103"/>
      <c r="C2135" s="45"/>
      <c r="D2135" s="45"/>
      <c r="E2135" s="46"/>
      <c r="F2135" s="46"/>
      <c r="G2135" s="46"/>
      <c r="H2135" s="46"/>
      <c r="I2135" s="46"/>
      <c r="J2135" s="46"/>
      <c r="K2135" s="46"/>
      <c r="L2135" s="46"/>
      <c r="M2135" s="46"/>
      <c r="N2135" s="46"/>
      <c r="O2135" s="46"/>
      <c r="P2135" s="46"/>
    </row>
    <row r="2136" spans="2:16" s="3" customFormat="1" ht="28.8" customHeight="1" x14ac:dyDescent="0.25">
      <c r="B2136" s="752" t="s">
        <v>34</v>
      </c>
      <c r="C2136" s="700" t="s">
        <v>482</v>
      </c>
      <c r="D2136" s="701"/>
      <c r="E2136" s="701"/>
      <c r="F2136" s="701"/>
      <c r="G2136" s="701"/>
      <c r="H2136" s="701"/>
      <c r="I2136" s="701"/>
      <c r="J2136" s="702" t="s">
        <v>483</v>
      </c>
      <c r="K2136" s="703"/>
      <c r="L2136" s="703"/>
      <c r="M2136" s="703"/>
      <c r="N2136" s="703"/>
      <c r="O2136" s="703"/>
      <c r="P2136" s="703"/>
    </row>
    <row r="2137" spans="2:16" s="3" customFormat="1" ht="13.2" x14ac:dyDescent="0.25">
      <c r="B2137" s="753"/>
      <c r="C2137" s="262">
        <v>2014</v>
      </c>
      <c r="D2137" s="263">
        <v>2015</v>
      </c>
      <c r="E2137" s="263">
        <v>2016</v>
      </c>
      <c r="F2137" s="263">
        <v>2017</v>
      </c>
      <c r="G2137" s="263">
        <v>2018</v>
      </c>
      <c r="H2137" s="263">
        <v>2019</v>
      </c>
      <c r="I2137" s="263">
        <v>2020</v>
      </c>
      <c r="J2137" s="386">
        <v>2014</v>
      </c>
      <c r="K2137" s="387">
        <v>2015</v>
      </c>
      <c r="L2137" s="387">
        <v>2016</v>
      </c>
      <c r="M2137" s="387">
        <v>2017</v>
      </c>
      <c r="N2137" s="387">
        <v>2018</v>
      </c>
      <c r="O2137" s="387">
        <v>2019</v>
      </c>
      <c r="P2137" s="387">
        <v>2020</v>
      </c>
    </row>
    <row r="2138" spans="2:16" s="3" customFormat="1" ht="13.2" x14ac:dyDescent="0.25">
      <c r="B2138" s="104" t="s">
        <v>327</v>
      </c>
      <c r="C2138" s="271"/>
      <c r="D2138" s="29"/>
      <c r="E2138" s="29"/>
      <c r="F2138" s="29"/>
      <c r="G2138" s="29"/>
      <c r="H2138" s="29"/>
      <c r="I2138" s="29"/>
      <c r="J2138" s="293"/>
      <c r="K2138" s="294"/>
      <c r="L2138" s="294"/>
      <c r="M2138" s="294"/>
      <c r="N2138" s="294"/>
      <c r="O2138" s="294"/>
      <c r="P2138" s="537"/>
    </row>
    <row r="2139" spans="2:16" s="3" customFormat="1" ht="13.2" x14ac:dyDescent="0.25">
      <c r="B2139" s="106" t="s">
        <v>40</v>
      </c>
      <c r="C2139" s="295">
        <v>1.635</v>
      </c>
      <c r="D2139" s="296">
        <v>1.832902</v>
      </c>
      <c r="E2139" s="296">
        <v>1.9241630000000001</v>
      </c>
      <c r="F2139" s="296">
        <v>2.1383019999999999</v>
      </c>
      <c r="G2139" s="296">
        <v>2.2050329999999998</v>
      </c>
      <c r="H2139" s="296">
        <v>2.5373299999999999</v>
      </c>
      <c r="I2139" s="439">
        <v>2.621</v>
      </c>
      <c r="J2139" s="295">
        <v>5.0764525993883769</v>
      </c>
      <c r="K2139" s="296">
        <f t="shared" ref="K2139:N2145" si="989">(D2139/C2139-1)*100</f>
        <v>12.104097859327222</v>
      </c>
      <c r="L2139" s="296">
        <f t="shared" si="989"/>
        <v>4.9790441605715996</v>
      </c>
      <c r="M2139" s="296">
        <f t="shared" si="989"/>
        <v>11.128942818253961</v>
      </c>
      <c r="N2139" s="296">
        <f t="shared" si="989"/>
        <v>3.1207472097019018</v>
      </c>
      <c r="O2139" s="296">
        <f>(H2139/G2139-1)*100</f>
        <v>15.069933193743591</v>
      </c>
      <c r="P2139" s="538">
        <f>(I2139/H2139-1)*100</f>
        <v>3.2975608218087649</v>
      </c>
    </row>
    <row r="2140" spans="2:16" s="3" customFormat="1" ht="13.2" x14ac:dyDescent="0.25">
      <c r="B2140" s="108" t="s">
        <v>26</v>
      </c>
      <c r="C2140" s="295">
        <v>38.465913</v>
      </c>
      <c r="D2140" s="296">
        <v>47.415227999999999</v>
      </c>
      <c r="E2140" s="296">
        <v>53.157995999999997</v>
      </c>
      <c r="F2140" s="296">
        <v>63.350816999999999</v>
      </c>
      <c r="G2140" s="296">
        <v>75.649491999999995</v>
      </c>
      <c r="H2140" s="296">
        <v>95.808566999999996</v>
      </c>
      <c r="I2140" s="439">
        <v>100.54600000000001</v>
      </c>
      <c r="J2140" s="295">
        <v>10.912641018035881</v>
      </c>
      <c r="K2140" s="296">
        <f t="shared" si="989"/>
        <v>23.265572820278567</v>
      </c>
      <c r="L2140" s="296">
        <f t="shared" si="989"/>
        <v>12.111653243552901</v>
      </c>
      <c r="M2140" s="296">
        <f t="shared" si="989"/>
        <v>19.174577235755841</v>
      </c>
      <c r="N2140" s="296">
        <f t="shared" si="989"/>
        <v>19.413601248425884</v>
      </c>
      <c r="O2140" s="296">
        <f t="shared" ref="O2140:O2145" si="990">(H2140/G2140-1)*100</f>
        <v>26.647997847758198</v>
      </c>
      <c r="P2140" s="538">
        <f t="shared" ref="O2140:P2201" si="991">(I2140/H2140-1)*100</f>
        <v>4.9446862095328115</v>
      </c>
    </row>
    <row r="2141" spans="2:16" s="3" customFormat="1" ht="13.2" x14ac:dyDescent="0.25">
      <c r="B2141" s="108" t="s">
        <v>49</v>
      </c>
      <c r="C2141" s="295">
        <v>5.0889999999999998E-3</v>
      </c>
      <c r="D2141" s="296">
        <v>1.0988E-2</v>
      </c>
      <c r="E2141" s="296">
        <v>9.196000000000001E-3</v>
      </c>
      <c r="F2141" s="296">
        <v>8.4860000000000005E-3</v>
      </c>
      <c r="G2141" s="296">
        <v>8.3419999999999987E-3</v>
      </c>
      <c r="H2141" s="296">
        <v>6.6E-3</v>
      </c>
      <c r="I2141" s="296">
        <v>6.6E-3</v>
      </c>
      <c r="J2141" s="295">
        <v>2.2401257614462646</v>
      </c>
      <c r="K2141" s="296">
        <f t="shared" si="989"/>
        <v>115.91668304185498</v>
      </c>
      <c r="L2141" s="296">
        <f t="shared" si="989"/>
        <v>-16.308700400436827</v>
      </c>
      <c r="M2141" s="296">
        <f t="shared" si="989"/>
        <v>-7.7207481513701719</v>
      </c>
      <c r="N2141" s="296">
        <f t="shared" si="989"/>
        <v>-1.6969125618666259</v>
      </c>
      <c r="O2141" s="296">
        <f t="shared" si="990"/>
        <v>-20.882282426276667</v>
      </c>
      <c r="P2141" s="538">
        <f t="shared" si="991"/>
        <v>0</v>
      </c>
    </row>
    <row r="2142" spans="2:16" s="3" customFormat="1" ht="13.2" x14ac:dyDescent="0.25">
      <c r="B2142" s="108" t="s">
        <v>53</v>
      </c>
      <c r="C2142" s="295">
        <v>9.1490000000000009E-3</v>
      </c>
      <c r="D2142" s="296">
        <v>4.3490000000000004E-3</v>
      </c>
      <c r="E2142" s="296">
        <v>3.4280000000000005E-3</v>
      </c>
      <c r="F2142" s="296">
        <v>2.954E-3</v>
      </c>
      <c r="G2142" s="296">
        <v>3.437E-3</v>
      </c>
      <c r="H2142" s="296">
        <v>2.4300000000000003E-3</v>
      </c>
      <c r="I2142" s="296">
        <v>2.297E-3</v>
      </c>
      <c r="J2142" s="295">
        <v>1.7488250081976027</v>
      </c>
      <c r="K2142" s="296">
        <f t="shared" si="989"/>
        <v>-52.464750245928514</v>
      </c>
      <c r="L2142" s="296">
        <f t="shared" si="989"/>
        <v>-21.177282133823859</v>
      </c>
      <c r="M2142" s="296">
        <f t="shared" si="989"/>
        <v>-13.827304550758468</v>
      </c>
      <c r="N2142" s="296">
        <f t="shared" si="989"/>
        <v>16.350710900473931</v>
      </c>
      <c r="O2142" s="296">
        <f t="shared" si="990"/>
        <v>-29.298807099214418</v>
      </c>
      <c r="P2142" s="538">
        <f t="shared" si="991"/>
        <v>-5.4732510288065921</v>
      </c>
    </row>
    <row r="2143" spans="2:16" s="3" customFormat="1" ht="13.2" x14ac:dyDescent="0.25">
      <c r="B2143" s="106" t="s">
        <v>27</v>
      </c>
      <c r="C2143" s="295">
        <v>165.59133100000003</v>
      </c>
      <c r="D2143" s="296">
        <v>179.513948</v>
      </c>
      <c r="E2143" s="296">
        <v>189.604195</v>
      </c>
      <c r="F2143" s="296">
        <v>202.96888499999997</v>
      </c>
      <c r="G2143" s="296">
        <v>214.08256800000001</v>
      </c>
      <c r="H2143" s="296">
        <v>222.07666499999999</v>
      </c>
      <c r="I2143" s="296">
        <v>299.77154999999999</v>
      </c>
      <c r="J2143" s="295">
        <v>5.8740774298142346</v>
      </c>
      <c r="K2143" s="296">
        <f t="shared" si="989"/>
        <v>8.4078175565845079</v>
      </c>
      <c r="L2143" s="296">
        <f t="shared" si="989"/>
        <v>5.6208707526169466</v>
      </c>
      <c r="M2143" s="296">
        <f t="shared" si="989"/>
        <v>7.0487311739067637</v>
      </c>
      <c r="N2143" s="296">
        <f t="shared" si="989"/>
        <v>5.4755599608284911</v>
      </c>
      <c r="O2143" s="296">
        <f t="shared" si="990"/>
        <v>3.7341186041826457</v>
      </c>
      <c r="P2143" s="538">
        <f t="shared" si="991"/>
        <v>34.985614089620796</v>
      </c>
    </row>
    <row r="2144" spans="2:16" s="3" customFormat="1" ht="13.2" x14ac:dyDescent="0.25">
      <c r="B2144" s="109" t="s">
        <v>29</v>
      </c>
      <c r="C2144" s="295">
        <v>578.64379999999994</v>
      </c>
      <c r="D2144" s="296">
        <v>773.13066300000003</v>
      </c>
      <c r="E2144" s="296">
        <v>886.23897299999999</v>
      </c>
      <c r="F2144" s="296">
        <v>975.81856800000003</v>
      </c>
      <c r="G2144" s="296">
        <v>1123.9076110000001</v>
      </c>
      <c r="H2144" s="296">
        <v>1311.514463</v>
      </c>
      <c r="I2144" s="296">
        <v>1362.992943</v>
      </c>
      <c r="J2144" s="295">
        <v>15.458883167848702</v>
      </c>
      <c r="K2144" s="296">
        <f t="shared" si="989"/>
        <v>33.610809102249092</v>
      </c>
      <c r="L2144" s="296">
        <f t="shared" si="989"/>
        <v>14.629908683365711</v>
      </c>
      <c r="M2144" s="296">
        <f t="shared" si="989"/>
        <v>10.107837471507807</v>
      </c>
      <c r="N2144" s="296">
        <f t="shared" si="989"/>
        <v>15.175878780777619</v>
      </c>
      <c r="O2144" s="296">
        <f t="shared" si="990"/>
        <v>16.69237312425318</v>
      </c>
      <c r="P2144" s="538">
        <f t="shared" si="991"/>
        <v>3.9251172177122928</v>
      </c>
    </row>
    <row r="2145" spans="2:16" s="3" customFormat="1" ht="13.2" x14ac:dyDescent="0.25">
      <c r="B2145" s="106" t="s">
        <v>28</v>
      </c>
      <c r="C2145" s="295">
        <v>1018.210749</v>
      </c>
      <c r="D2145" s="296">
        <v>1266.2061960000001</v>
      </c>
      <c r="E2145" s="296">
        <v>1413.2468630000001</v>
      </c>
      <c r="F2145" s="296">
        <v>1557.962865</v>
      </c>
      <c r="G2145" s="296">
        <v>1899.7452919999998</v>
      </c>
      <c r="H2145" s="296">
        <v>1936.303451</v>
      </c>
      <c r="I2145" s="296">
        <v>2047.174518</v>
      </c>
      <c r="J2145" s="295">
        <v>9.3841375269158664</v>
      </c>
      <c r="K2145" s="296">
        <f t="shared" si="989"/>
        <v>24.356003631228628</v>
      </c>
      <c r="L2145" s="296">
        <f t="shared" si="989"/>
        <v>11.612695267524975</v>
      </c>
      <c r="M2145" s="296">
        <f t="shared" si="989"/>
        <v>10.239966264124645</v>
      </c>
      <c r="N2145" s="296">
        <f t="shared" si="989"/>
        <v>21.937777509221945</v>
      </c>
      <c r="O2145" s="296">
        <f t="shared" si="990"/>
        <v>1.9243716067596006</v>
      </c>
      <c r="P2145" s="538">
        <f t="shared" si="991"/>
        <v>5.7259138252705677</v>
      </c>
    </row>
    <row r="2146" spans="2:16" s="3" customFormat="1" ht="13.2" x14ac:dyDescent="0.25">
      <c r="B2146" s="106"/>
      <c r="C2146" s="295"/>
      <c r="D2146" s="296"/>
      <c r="E2146" s="296"/>
      <c r="F2146" s="296"/>
      <c r="G2146" s="296"/>
      <c r="H2146" s="296"/>
      <c r="I2146" s="296"/>
      <c r="J2146" s="295"/>
      <c r="K2146" s="296"/>
      <c r="L2146" s="296"/>
      <c r="M2146" s="296"/>
      <c r="N2146" s="296"/>
      <c r="O2146" s="296"/>
      <c r="P2146" s="538"/>
    </row>
    <row r="2147" spans="2:16" s="3" customFormat="1" ht="13.2" x14ac:dyDescent="0.25">
      <c r="B2147" s="110" t="s">
        <v>328</v>
      </c>
      <c r="C2147" s="295"/>
      <c r="D2147" s="296"/>
      <c r="E2147" s="296"/>
      <c r="F2147" s="296"/>
      <c r="G2147" s="296"/>
      <c r="H2147" s="296"/>
      <c r="I2147" s="296"/>
      <c r="J2147" s="295"/>
      <c r="K2147" s="296"/>
      <c r="L2147" s="296"/>
      <c r="M2147" s="296"/>
      <c r="N2147" s="296"/>
      <c r="O2147" s="296"/>
      <c r="P2147" s="538"/>
    </row>
    <row r="2148" spans="2:16" s="3" customFormat="1" ht="13.2" x14ac:dyDescent="0.25">
      <c r="B2148" s="106" t="s">
        <v>115</v>
      </c>
      <c r="C2148" s="295">
        <v>7.5971999999999998E-2</v>
      </c>
      <c r="D2148" s="296">
        <v>9.5062999999999995E-2</v>
      </c>
      <c r="E2148" s="296">
        <v>0.120353</v>
      </c>
      <c r="F2148" s="296">
        <v>0.137743</v>
      </c>
      <c r="G2148" s="296">
        <v>0.13645299999999999</v>
      </c>
      <c r="H2148" s="296">
        <v>0.15304100000000001</v>
      </c>
      <c r="I2148" s="296">
        <v>0.14846699999999999</v>
      </c>
      <c r="J2148" s="295">
        <v>15.299509796482056</v>
      </c>
      <c r="K2148" s="296">
        <v>25.12899489285525</v>
      </c>
      <c r="L2148" s="296">
        <v>26.603410369965186</v>
      </c>
      <c r="M2148" s="296">
        <v>14.449162048307906</v>
      </c>
      <c r="N2148" s="296">
        <v>-0.93652672005112292</v>
      </c>
      <c r="O2148" s="296">
        <v>12.156566729936324</v>
      </c>
      <c r="P2148" s="538">
        <f t="shared" si="991"/>
        <v>-2.9887415790539884</v>
      </c>
    </row>
    <row r="2149" spans="2:16" s="3" customFormat="1" ht="13.2" x14ac:dyDescent="0.25">
      <c r="B2149" s="106" t="s">
        <v>56</v>
      </c>
      <c r="C2149" s="295">
        <v>1.30646</v>
      </c>
      <c r="D2149" s="296">
        <v>1.9275519999999999</v>
      </c>
      <c r="E2149" s="296">
        <v>3.0306700000000002</v>
      </c>
      <c r="F2149" s="296">
        <v>5.008114</v>
      </c>
      <c r="G2149" s="296">
        <v>8.144577</v>
      </c>
      <c r="H2149" s="296">
        <v>13.737387</v>
      </c>
      <c r="I2149" s="296">
        <v>28.063564</v>
      </c>
      <c r="J2149" s="295">
        <v>38.354709340314294</v>
      </c>
      <c r="K2149" s="296">
        <v>47.540070113130128</v>
      </c>
      <c r="L2149" s="296">
        <v>57.228961916461941</v>
      </c>
      <c r="M2149" s="296">
        <v>65.247750497414756</v>
      </c>
      <c r="N2149" s="296">
        <v>62.627627885467476</v>
      </c>
      <c r="O2149" s="296">
        <v>68.669127936294288</v>
      </c>
      <c r="P2149" s="538">
        <f t="shared" si="991"/>
        <v>104.28604071502096</v>
      </c>
    </row>
    <row r="2150" spans="2:16" s="3" customFormat="1" ht="13.2" x14ac:dyDescent="0.25">
      <c r="B2150" s="106" t="s">
        <v>111</v>
      </c>
      <c r="C2150" s="295">
        <v>2.116492</v>
      </c>
      <c r="D2150" s="296">
        <v>2.03464</v>
      </c>
      <c r="E2150" s="296">
        <v>1.9414130000000001</v>
      </c>
      <c r="F2150" s="296">
        <v>1.857443</v>
      </c>
      <c r="G2150" s="296">
        <v>1.7440389999999999</v>
      </c>
      <c r="H2150" s="296">
        <v>1.589081</v>
      </c>
      <c r="I2150" s="296">
        <v>0</v>
      </c>
      <c r="J2150" s="295">
        <v>3.2863886423095714</v>
      </c>
      <c r="K2150" s="296">
        <v>-3.8673427539532401</v>
      </c>
      <c r="L2150" s="296">
        <v>-4.5819899343372716</v>
      </c>
      <c r="M2150" s="296">
        <v>-4.3252002536297018</v>
      </c>
      <c r="N2150" s="296">
        <v>-6.1053825070271355</v>
      </c>
      <c r="O2150" s="296">
        <v>-8.8850077320518643</v>
      </c>
      <c r="P2150" s="538"/>
    </row>
    <row r="2151" spans="2:16" s="3" customFormat="1" ht="13.2" x14ac:dyDescent="0.25">
      <c r="B2151" s="106" t="s">
        <v>484</v>
      </c>
      <c r="C2151" s="295">
        <v>49.511625090549096</v>
      </c>
      <c r="D2151" s="296">
        <v>58.827294618200767</v>
      </c>
      <c r="E2151" s="296">
        <v>59.615008769999989</v>
      </c>
      <c r="F2151" s="296">
        <v>66.726658</v>
      </c>
      <c r="G2151" s="296">
        <v>75.905465210000003</v>
      </c>
      <c r="H2151" s="296">
        <v>89.81222600000001</v>
      </c>
      <c r="I2151" s="296">
        <v>76.676130000000001</v>
      </c>
      <c r="J2151" s="295">
        <v>8.5802544471174915</v>
      </c>
      <c r="K2151" s="296">
        <v>18.815115663472469</v>
      </c>
      <c r="L2151" s="296">
        <v>1.3390283488500021</v>
      </c>
      <c r="M2151" s="296">
        <v>11.929293271493746</v>
      </c>
      <c r="N2151" s="296">
        <v>13.755832354139486</v>
      </c>
      <c r="O2151" s="296">
        <v>18.321158761790834</v>
      </c>
      <c r="P2151" s="538">
        <f t="shared" si="991"/>
        <v>-14.626177954881115</v>
      </c>
    </row>
    <row r="2152" spans="2:16" s="3" customFormat="1" ht="13.2" x14ac:dyDescent="0.25">
      <c r="B2152" s="111"/>
      <c r="C2152" s="295"/>
      <c r="D2152" s="296"/>
      <c r="E2152" s="296"/>
      <c r="F2152" s="296"/>
      <c r="G2152" s="296"/>
      <c r="H2152" s="296"/>
      <c r="I2152" s="296"/>
      <c r="J2152" s="295"/>
      <c r="K2152" s="296"/>
      <c r="L2152" s="296"/>
      <c r="M2152" s="296"/>
      <c r="N2152" s="296"/>
      <c r="O2152" s="296"/>
      <c r="P2152" s="538"/>
    </row>
    <row r="2153" spans="2:16" s="3" customFormat="1" ht="13.2" x14ac:dyDescent="0.25">
      <c r="B2153" s="110" t="s">
        <v>329</v>
      </c>
      <c r="C2153" s="295"/>
      <c r="D2153" s="296"/>
      <c r="E2153" s="296"/>
      <c r="F2153" s="296"/>
      <c r="G2153" s="296"/>
      <c r="H2153" s="296"/>
      <c r="I2153" s="296"/>
      <c r="J2153" s="295"/>
      <c r="K2153" s="296"/>
      <c r="L2153" s="296"/>
      <c r="M2153" s="296"/>
      <c r="N2153" s="296"/>
      <c r="O2153" s="296"/>
      <c r="P2153" s="538"/>
    </row>
    <row r="2154" spans="2:16" s="3" customFormat="1" ht="13.2" x14ac:dyDescent="0.25">
      <c r="B2154" s="111" t="s">
        <v>291</v>
      </c>
      <c r="C2154" s="295">
        <v>36.502000000000002</v>
      </c>
      <c r="D2154" s="296">
        <v>42.537999999999997</v>
      </c>
      <c r="E2154" s="296">
        <v>69.584999999999994</v>
      </c>
      <c r="F2154" s="296">
        <v>74.602999999999994</v>
      </c>
      <c r="G2154" s="296">
        <v>78.497</v>
      </c>
      <c r="H2154" s="296">
        <v>213.56100000000001</v>
      </c>
      <c r="I2154" s="296">
        <v>532.05758700000001</v>
      </c>
      <c r="J2154" s="295">
        <v>20.021043632657097</v>
      </c>
      <c r="K2154" s="296">
        <v>16.536080214782743</v>
      </c>
      <c r="L2154" s="296">
        <v>63.583149184258779</v>
      </c>
      <c r="M2154" s="296">
        <v>7.2113242796579824</v>
      </c>
      <c r="N2154" s="296">
        <v>5.2196292374301345</v>
      </c>
      <c r="O2154" s="296">
        <v>213.56100000000001</v>
      </c>
      <c r="P2154" s="538">
        <f t="shared" si="991"/>
        <v>149.13611895430344</v>
      </c>
    </row>
    <row r="2155" spans="2:16" s="3" customFormat="1" ht="13.2" x14ac:dyDescent="0.25">
      <c r="B2155" s="111" t="s">
        <v>298</v>
      </c>
      <c r="C2155" s="295">
        <v>226.941</v>
      </c>
      <c r="D2155" s="296">
        <v>294.10000000000002</v>
      </c>
      <c r="E2155" s="296">
        <v>411.31099999999998</v>
      </c>
      <c r="F2155" s="296">
        <v>534.58500000000004</v>
      </c>
      <c r="G2155" s="296">
        <v>637.29499999999996</v>
      </c>
      <c r="H2155" s="296">
        <v>839.47446000000002</v>
      </c>
      <c r="I2155" s="296">
        <v>1331.5828690000001</v>
      </c>
      <c r="J2155" s="295">
        <v>29.178620218579233</v>
      </c>
      <c r="K2155" s="296">
        <v>29.593154167823354</v>
      </c>
      <c r="L2155" s="296">
        <v>39.854131247874847</v>
      </c>
      <c r="M2155" s="296">
        <v>29.970995183693127</v>
      </c>
      <c r="N2155" s="296">
        <v>19.213034409869323</v>
      </c>
      <c r="O2155" s="296">
        <v>839.47446000000002</v>
      </c>
      <c r="P2155" s="538">
        <f t="shared" si="991"/>
        <v>58.621010221085236</v>
      </c>
    </row>
    <row r="2156" spans="2:16" s="3" customFormat="1" ht="13.2" x14ac:dyDescent="0.25">
      <c r="B2156" s="111" t="s">
        <v>292</v>
      </c>
      <c r="C2156" s="295">
        <v>2.9000000000000001E-2</v>
      </c>
      <c r="D2156" s="296">
        <v>3.2000000000000001E-2</v>
      </c>
      <c r="E2156" s="296">
        <v>2.4E-2</v>
      </c>
      <c r="F2156" s="296">
        <v>2.4E-2</v>
      </c>
      <c r="G2156" s="296">
        <v>2.1000000000000001E-2</v>
      </c>
      <c r="H2156" s="296">
        <v>2.1999999999999999E-2</v>
      </c>
      <c r="I2156" s="296">
        <v>1.7377E-2</v>
      </c>
      <c r="J2156" s="295">
        <v>-15.049230502699732</v>
      </c>
      <c r="K2156" s="296">
        <v>10.344827586206895</v>
      </c>
      <c r="L2156" s="296">
        <v>-25</v>
      </c>
      <c r="M2156" s="296">
        <v>0</v>
      </c>
      <c r="N2156" s="296">
        <v>-12.5</v>
      </c>
      <c r="O2156" s="296">
        <v>2.1999999999999999E-2</v>
      </c>
      <c r="P2156" s="538">
        <f t="shared" si="991"/>
        <v>-21.013636363636358</v>
      </c>
    </row>
    <row r="2157" spans="2:16" s="3" customFormat="1" ht="13.2" x14ac:dyDescent="0.25">
      <c r="B2157" s="111" t="s">
        <v>294</v>
      </c>
      <c r="C2157" s="295">
        <v>5877.518</v>
      </c>
      <c r="D2157" s="296">
        <v>6582.2920000000004</v>
      </c>
      <c r="E2157" s="296">
        <v>7613.3819999999996</v>
      </c>
      <c r="F2157" s="296">
        <v>9144.8639999999996</v>
      </c>
      <c r="G2157" s="296">
        <v>3899.893</v>
      </c>
      <c r="H2157" s="296">
        <v>4279.01</v>
      </c>
      <c r="I2157" s="296">
        <v>4279.01</v>
      </c>
      <c r="J2157" s="295">
        <v>15.796985209356961</v>
      </c>
      <c r="K2157" s="296">
        <v>11.991013893960002</v>
      </c>
      <c r="L2157" s="296">
        <v>15.664604365774103</v>
      </c>
      <c r="M2157" s="296">
        <v>20.1156595058543</v>
      </c>
      <c r="N2157" s="296">
        <v>-57.354281047809998</v>
      </c>
      <c r="O2157" s="296">
        <v>4279.01</v>
      </c>
      <c r="P2157" s="538">
        <f t="shared" si="991"/>
        <v>0</v>
      </c>
    </row>
    <row r="2158" spans="2:16" s="3" customFormat="1" ht="13.2" x14ac:dyDescent="0.25">
      <c r="B2158" s="111" t="s">
        <v>293</v>
      </c>
      <c r="C2158" s="295">
        <v>799.73500000000001</v>
      </c>
      <c r="D2158" s="296">
        <v>711.6</v>
      </c>
      <c r="E2158" s="296">
        <v>694.33</v>
      </c>
      <c r="F2158" s="296">
        <v>517.53700000000003</v>
      </c>
      <c r="G2158" s="296">
        <v>449.25900000000001</v>
      </c>
      <c r="H2158" s="296">
        <v>399.74299999999999</v>
      </c>
      <c r="I2158" s="296">
        <v>294.96826800000002</v>
      </c>
      <c r="J2158" s="295">
        <v>-9.8772346582764623</v>
      </c>
      <c r="K2158" s="296">
        <v>-11.020525549088134</v>
      </c>
      <c r="L2158" s="296">
        <v>-2.4269252388982587</v>
      </c>
      <c r="M2158" s="296">
        <v>-25.462388201575614</v>
      </c>
      <c r="N2158" s="296">
        <v>-13.192873166556208</v>
      </c>
      <c r="O2158" s="296">
        <v>399.74299999999999</v>
      </c>
      <c r="P2158" s="538">
        <f t="shared" si="991"/>
        <v>-26.210523261195306</v>
      </c>
    </row>
    <row r="2159" spans="2:16" s="3" customFormat="1" ht="13.2" x14ac:dyDescent="0.25">
      <c r="B2159" s="111"/>
      <c r="C2159" s="295"/>
      <c r="D2159" s="296"/>
      <c r="E2159" s="296"/>
      <c r="F2159" s="296"/>
      <c r="G2159" s="296"/>
      <c r="H2159" s="296"/>
      <c r="I2159" s="296"/>
      <c r="J2159" s="295"/>
      <c r="K2159" s="296"/>
      <c r="L2159" s="296"/>
      <c r="M2159" s="296"/>
      <c r="N2159" s="296"/>
      <c r="O2159" s="296"/>
      <c r="P2159" s="538"/>
    </row>
    <row r="2160" spans="2:16" s="3" customFormat="1" ht="13.2" x14ac:dyDescent="0.25">
      <c r="B2160" s="112" t="s">
        <v>330</v>
      </c>
      <c r="C2160" s="295"/>
      <c r="D2160" s="296"/>
      <c r="E2160" s="296"/>
      <c r="F2160" s="296"/>
      <c r="G2160" s="296"/>
      <c r="H2160" s="296"/>
      <c r="I2160" s="296"/>
      <c r="J2160" s="295"/>
      <c r="K2160" s="296"/>
      <c r="L2160" s="296"/>
      <c r="M2160" s="296"/>
      <c r="N2160" s="296"/>
      <c r="O2160" s="296"/>
      <c r="P2160" s="538"/>
    </row>
    <row r="2161" spans="2:16" s="3" customFormat="1" ht="13.2" x14ac:dyDescent="0.25">
      <c r="B2161" s="111" t="s">
        <v>42</v>
      </c>
      <c r="C2161" s="295">
        <v>1.810457</v>
      </c>
      <c r="D2161" s="296">
        <v>1.8644019999999999</v>
      </c>
      <c r="E2161" s="296">
        <v>1.8379589999999999</v>
      </c>
      <c r="F2161" s="296">
        <v>1.8444160000000001</v>
      </c>
      <c r="G2161" s="296">
        <v>1.9139280000000001</v>
      </c>
      <c r="H2161" s="296">
        <v>1.952771</v>
      </c>
      <c r="I2161" s="296"/>
      <c r="J2161" s="295">
        <v>6.4910811233678904</v>
      </c>
      <c r="K2161" s="296">
        <v>2.9796344237946526</v>
      </c>
      <c r="L2161" s="296">
        <v>-1.4183099996674553</v>
      </c>
      <c r="M2161" s="296">
        <v>0.35131360383993115</v>
      </c>
      <c r="N2161" s="296">
        <v>3.7687810125264676</v>
      </c>
      <c r="O2161" s="296">
        <v>1.952771</v>
      </c>
      <c r="P2161" s="538"/>
    </row>
    <row r="2162" spans="2:16" s="3" customFormat="1" ht="13.2" x14ac:dyDescent="0.25">
      <c r="B2162" s="111" t="s">
        <v>476</v>
      </c>
      <c r="C2162" s="295">
        <v>1.426515</v>
      </c>
      <c r="D2162" s="296">
        <v>1.4834700000000001</v>
      </c>
      <c r="E2162" s="296">
        <v>1.499263</v>
      </c>
      <c r="F2162" s="296">
        <v>1.5262119999999999</v>
      </c>
      <c r="G2162" s="296">
        <v>1.513652</v>
      </c>
      <c r="H2162" s="296">
        <v>1.5141340000000001</v>
      </c>
      <c r="I2162" s="296"/>
      <c r="J2162" s="295">
        <v>12.998383342545052</v>
      </c>
      <c r="K2162" s="296">
        <v>3.9925973438765139</v>
      </c>
      <c r="L2162" s="296">
        <v>1.0645985426061877</v>
      </c>
      <c r="M2162" s="296">
        <v>1.7974831633942756</v>
      </c>
      <c r="N2162" s="296">
        <v>-0.82295251249497881</v>
      </c>
      <c r="O2162" s="296">
        <v>1.5141340000000001</v>
      </c>
      <c r="P2162" s="538"/>
    </row>
    <row r="2163" spans="2:16" s="3" customFormat="1" ht="13.2" x14ac:dyDescent="0.25">
      <c r="B2163" s="111"/>
      <c r="C2163" s="295"/>
      <c r="D2163" s="296"/>
      <c r="E2163" s="296"/>
      <c r="F2163" s="296"/>
      <c r="G2163" s="296"/>
      <c r="H2163" s="296"/>
      <c r="I2163" s="296"/>
      <c r="J2163" s="295"/>
      <c r="K2163" s="296"/>
      <c r="L2163" s="296"/>
      <c r="M2163" s="296"/>
      <c r="N2163" s="296"/>
      <c r="O2163" s="296"/>
      <c r="P2163" s="538"/>
    </row>
    <row r="2164" spans="2:16" s="3" customFormat="1" ht="13.2" x14ac:dyDescent="0.25">
      <c r="B2164" s="112" t="s">
        <v>331</v>
      </c>
      <c r="C2164" s="295"/>
      <c r="D2164" s="296"/>
      <c r="E2164" s="296"/>
      <c r="F2164" s="296"/>
      <c r="G2164" s="296"/>
      <c r="H2164" s="296"/>
      <c r="I2164" s="296"/>
      <c r="J2164" s="295"/>
      <c r="K2164" s="296"/>
      <c r="L2164" s="296"/>
      <c r="M2164" s="296"/>
      <c r="N2164" s="296"/>
      <c r="O2164" s="296"/>
      <c r="P2164" s="538"/>
    </row>
    <row r="2165" spans="2:16" s="3" customFormat="1" ht="13.2" x14ac:dyDescent="0.25">
      <c r="B2165" s="113" t="s">
        <v>126</v>
      </c>
      <c r="C2165" s="295">
        <v>1.8470390000000001</v>
      </c>
      <c r="D2165" s="296">
        <v>1.8054539999999999</v>
      </c>
      <c r="E2165" s="296">
        <v>1.8630899999999999</v>
      </c>
      <c r="F2165" s="296">
        <v>1.932687</v>
      </c>
      <c r="G2165" s="296">
        <v>1.97</v>
      </c>
      <c r="H2165" s="296">
        <v>1.653</v>
      </c>
      <c r="I2165" s="296">
        <v>1.5893520000000001</v>
      </c>
      <c r="J2165" s="295">
        <v>9.3188990452110225</v>
      </c>
      <c r="K2165" s="296">
        <v>-2.2514413610107975</v>
      </c>
      <c r="L2165" s="296">
        <v>3.1923272484372323</v>
      </c>
      <c r="M2165" s="296">
        <v>3.7355683300323683</v>
      </c>
      <c r="N2165" s="296">
        <v>1.9306281875958176</v>
      </c>
      <c r="O2165" s="296">
        <v>1.653</v>
      </c>
      <c r="P2165" s="538">
        <f t="shared" si="991"/>
        <v>-3.8504537205081624</v>
      </c>
    </row>
    <row r="2166" spans="2:16" s="3" customFormat="1" ht="13.2" x14ac:dyDescent="0.25">
      <c r="B2166" s="113" t="s">
        <v>122</v>
      </c>
      <c r="C2166" s="295">
        <v>23.853919999999999</v>
      </c>
      <c r="D2166" s="296">
        <v>20.9</v>
      </c>
      <c r="E2166" s="296">
        <v>18.093720999999999</v>
      </c>
      <c r="F2166" s="296">
        <v>13.472</v>
      </c>
      <c r="G2166" s="296">
        <v>11.481999999999999</v>
      </c>
      <c r="H2166" s="296">
        <v>9.9350000000000005</v>
      </c>
      <c r="I2166" s="296">
        <v>5.3696149999999996</v>
      </c>
      <c r="J2166" s="295">
        <v>-8.8375444740439146</v>
      </c>
      <c r="K2166" s="296">
        <v>-12.383373466499425</v>
      </c>
      <c r="L2166" s="296">
        <v>-13.427172248803831</v>
      </c>
      <c r="M2166" s="296">
        <v>-25.543231267907796</v>
      </c>
      <c r="N2166" s="296">
        <v>-14.771377672209029</v>
      </c>
      <c r="O2166" s="296">
        <v>9.9350000000000005</v>
      </c>
      <c r="P2166" s="538">
        <f t="shared" si="991"/>
        <v>-45.952541519879219</v>
      </c>
    </row>
    <row r="2167" spans="2:16" s="3" customFormat="1" ht="13.2" x14ac:dyDescent="0.25">
      <c r="B2167" s="113" t="s">
        <v>128</v>
      </c>
      <c r="C2167" s="295">
        <v>11.610922</v>
      </c>
      <c r="D2167" s="296">
        <v>10.82775</v>
      </c>
      <c r="E2167" s="296">
        <v>11.195679</v>
      </c>
      <c r="F2167" s="296">
        <v>11.754534</v>
      </c>
      <c r="G2167" s="296">
        <v>11.733000000000001</v>
      </c>
      <c r="H2167" s="296">
        <v>11.451427000000001</v>
      </c>
      <c r="I2167" s="296">
        <v>10.083778000000001</v>
      </c>
      <c r="J2167" s="295">
        <v>19.40751835346304</v>
      </c>
      <c r="K2167" s="296">
        <v>-6.745131868080767</v>
      </c>
      <c r="L2167" s="296">
        <v>3.3980189790122628</v>
      </c>
      <c r="M2167" s="296">
        <v>4.9917026024058009</v>
      </c>
      <c r="N2167" s="296">
        <v>-0.18319739429907278</v>
      </c>
      <c r="O2167" s="296">
        <v>11.451427000000001</v>
      </c>
      <c r="P2167" s="538">
        <f t="shared" si="991"/>
        <v>-11.943044303561468</v>
      </c>
    </row>
    <row r="2168" spans="2:16" s="3" customFormat="1" ht="13.2" x14ac:dyDescent="0.25">
      <c r="B2168" s="113" t="s">
        <v>129</v>
      </c>
      <c r="C2168" s="295">
        <v>135.773574</v>
      </c>
      <c r="D2168" s="296">
        <v>147.91714999999999</v>
      </c>
      <c r="E2168" s="296">
        <v>158.97026199999999</v>
      </c>
      <c r="F2168" s="296">
        <v>174.49826200000001</v>
      </c>
      <c r="G2168" s="296">
        <v>196.54626099999999</v>
      </c>
      <c r="H2168" s="296">
        <v>221.95</v>
      </c>
      <c r="I2168" s="296">
        <v>255.856641</v>
      </c>
      <c r="J2168" s="295">
        <v>7.7130305282442153</v>
      </c>
      <c r="K2168" s="296">
        <v>8.943990824017046</v>
      </c>
      <c r="L2168" s="296">
        <v>7.4725020053455493</v>
      </c>
      <c r="M2168" s="296">
        <v>9.7678646337011177</v>
      </c>
      <c r="N2168" s="296">
        <v>12.635082290962863</v>
      </c>
      <c r="O2168" s="296">
        <v>221.95</v>
      </c>
      <c r="P2168" s="538">
        <f t="shared" si="991"/>
        <v>15.276702410452803</v>
      </c>
    </row>
    <row r="2169" spans="2:16" s="3" customFormat="1" ht="13.2" x14ac:dyDescent="0.25">
      <c r="B2169" s="113"/>
      <c r="C2169" s="295"/>
      <c r="D2169" s="296"/>
      <c r="E2169" s="296"/>
      <c r="F2169" s="296"/>
      <c r="G2169" s="296"/>
      <c r="H2169" s="296"/>
      <c r="I2169" s="296"/>
      <c r="J2169" s="295"/>
      <c r="K2169" s="296"/>
      <c r="L2169" s="296"/>
      <c r="M2169" s="296"/>
      <c r="N2169" s="296"/>
      <c r="O2169" s="296"/>
      <c r="P2169" s="538"/>
    </row>
    <row r="2170" spans="2:16" s="3" customFormat="1" ht="13.2" x14ac:dyDescent="0.25">
      <c r="B2170" s="112" t="s">
        <v>332</v>
      </c>
      <c r="C2170" s="295"/>
      <c r="D2170" s="296"/>
      <c r="E2170" s="296"/>
      <c r="F2170" s="296"/>
      <c r="G2170" s="296"/>
      <c r="H2170" s="296"/>
      <c r="I2170" s="296"/>
      <c r="J2170" s="295"/>
      <c r="K2170" s="296"/>
      <c r="L2170" s="296"/>
      <c r="M2170" s="296"/>
      <c r="N2170" s="296"/>
      <c r="O2170" s="296"/>
      <c r="P2170" s="538"/>
    </row>
    <row r="2171" spans="2:16" s="3" customFormat="1" ht="13.2" x14ac:dyDescent="0.25">
      <c r="B2171" s="113" t="s">
        <v>164</v>
      </c>
      <c r="C2171" s="295">
        <v>29.452235000000002</v>
      </c>
      <c r="D2171" s="296">
        <v>33.419443000000008</v>
      </c>
      <c r="E2171" s="296">
        <v>37.760286999999991</v>
      </c>
      <c r="F2171" s="296">
        <v>42.437877</v>
      </c>
      <c r="G2171" s="296">
        <v>48.019450999999997</v>
      </c>
      <c r="H2171" s="296">
        <v>56.718286000000013</v>
      </c>
      <c r="I2171" s="296">
        <v>98.804517000000004</v>
      </c>
      <c r="J2171" s="295">
        <v>11.827319068490279</v>
      </c>
      <c r="K2171" s="296">
        <v>13.469972652330142</v>
      </c>
      <c r="L2171" s="296">
        <v>12.98897770378753</v>
      </c>
      <c r="M2171" s="296">
        <v>12.387591227789162</v>
      </c>
      <c r="N2171" s="296">
        <v>13.152340302037246</v>
      </c>
      <c r="O2171" s="296">
        <v>56.718286000000013</v>
      </c>
      <c r="P2171" s="538">
        <f t="shared" si="991"/>
        <v>74.202226421299073</v>
      </c>
    </row>
    <row r="2172" spans="2:16" s="3" customFormat="1" ht="13.2" x14ac:dyDescent="0.25">
      <c r="B2172" s="113" t="s">
        <v>42</v>
      </c>
      <c r="C2172" s="295">
        <v>8.2491999999999996E-2</v>
      </c>
      <c r="D2172" s="296">
        <v>8.1658999999999995E-2</v>
      </c>
      <c r="E2172" s="296">
        <v>7.5405E-2</v>
      </c>
      <c r="F2172" s="296">
        <v>6.9832000000000005E-2</v>
      </c>
      <c r="G2172" s="296">
        <v>6.7900000000000002E-2</v>
      </c>
      <c r="H2172" s="296">
        <v>6.1098E-2</v>
      </c>
      <c r="I2172" s="296">
        <v>5.4810999999999999E-2</v>
      </c>
      <c r="J2172" s="295" t="s">
        <v>10</v>
      </c>
      <c r="K2172" s="296">
        <v>-1.0097948892013764</v>
      </c>
      <c r="L2172" s="296">
        <v>-7.6586781616233335</v>
      </c>
      <c r="M2172" s="296">
        <v>-7.3907565811285654</v>
      </c>
      <c r="N2172" s="296">
        <v>-2.7666399358460381</v>
      </c>
      <c r="O2172" s="296">
        <v>6.1098E-2</v>
      </c>
      <c r="P2172" s="538">
        <f t="shared" si="991"/>
        <v>-10.290025860093621</v>
      </c>
    </row>
    <row r="2173" spans="2:16" s="3" customFormat="1" ht="13.2" x14ac:dyDescent="0.25">
      <c r="B2173" s="113" t="s">
        <v>165</v>
      </c>
      <c r="C2173" s="295">
        <v>29.221793000000002</v>
      </c>
      <c r="D2173" s="296">
        <v>33.208307000000005</v>
      </c>
      <c r="E2173" s="296">
        <v>37.578630999999987</v>
      </c>
      <c r="F2173" s="296">
        <v>42.275233</v>
      </c>
      <c r="G2173" s="296">
        <v>47.862785999999993</v>
      </c>
      <c r="H2173" s="296">
        <v>56.56554400000001</v>
      </c>
      <c r="I2173" s="296">
        <v>98.650728000000001</v>
      </c>
      <c r="J2173" s="295" t="s">
        <v>10</v>
      </c>
      <c r="K2173" s="296">
        <v>13.642263498341812</v>
      </c>
      <c r="L2173" s="296">
        <v>13.160333647842947</v>
      </c>
      <c r="M2173" s="296">
        <v>12.498065722511331</v>
      </c>
      <c r="N2173" s="296">
        <v>13.217083865628831</v>
      </c>
      <c r="O2173" s="296">
        <v>56.56554400000001</v>
      </c>
      <c r="P2173" s="538">
        <f t="shared" si="991"/>
        <v>74.400741200332106</v>
      </c>
    </row>
    <row r="2174" spans="2:16" s="3" customFormat="1" ht="13.2" x14ac:dyDescent="0.25">
      <c r="B2174" s="113" t="s">
        <v>166</v>
      </c>
      <c r="C2174" s="295">
        <v>0.14795</v>
      </c>
      <c r="D2174" s="296">
        <v>0.12947700000000001</v>
      </c>
      <c r="E2174" s="296">
        <v>0.106251</v>
      </c>
      <c r="F2174" s="296">
        <v>9.2812000000000006E-2</v>
      </c>
      <c r="G2174" s="296">
        <v>8.8764999999999997E-2</v>
      </c>
      <c r="H2174" s="296">
        <v>9.1644000000000003E-2</v>
      </c>
      <c r="I2174" s="296">
        <v>9.897800000000001E-2</v>
      </c>
      <c r="J2174" s="295" t="s">
        <v>10</v>
      </c>
      <c r="K2174" s="296">
        <v>-12.485974991551196</v>
      </c>
      <c r="L2174" s="296">
        <v>-17.93832109177692</v>
      </c>
      <c r="M2174" s="296">
        <v>-12.648351544926628</v>
      </c>
      <c r="N2174" s="296">
        <v>-4.3604275309227392</v>
      </c>
      <c r="O2174" s="296">
        <v>9.1644000000000003E-2</v>
      </c>
      <c r="P2174" s="538">
        <f t="shared" si="991"/>
        <v>8.0027061236960471</v>
      </c>
    </row>
    <row r="2175" spans="2:16" s="3" customFormat="1" ht="13.2" x14ac:dyDescent="0.25">
      <c r="B2175" s="113"/>
      <c r="C2175" s="295"/>
      <c r="D2175" s="296"/>
      <c r="E2175" s="296"/>
      <c r="F2175" s="296"/>
      <c r="G2175" s="296"/>
      <c r="H2175" s="296"/>
      <c r="I2175" s="296"/>
      <c r="J2175" s="295"/>
      <c r="K2175" s="296"/>
      <c r="L2175" s="296"/>
      <c r="M2175" s="296"/>
      <c r="N2175" s="296"/>
      <c r="O2175" s="296"/>
      <c r="P2175" s="538"/>
    </row>
    <row r="2176" spans="2:16" s="3" customFormat="1" ht="13.2" x14ac:dyDescent="0.25">
      <c r="B2176" s="110" t="s">
        <v>477</v>
      </c>
      <c r="C2176" s="295"/>
      <c r="D2176" s="296"/>
      <c r="E2176" s="296"/>
      <c r="F2176" s="296"/>
      <c r="G2176" s="296"/>
      <c r="H2176" s="296"/>
      <c r="I2176" s="296"/>
      <c r="J2176" s="295"/>
      <c r="K2176" s="296"/>
      <c r="L2176" s="296"/>
      <c r="M2176" s="296"/>
      <c r="N2176" s="296"/>
      <c r="O2176" s="296"/>
      <c r="P2176" s="538"/>
    </row>
    <row r="2177" spans="2:16" s="3" customFormat="1" ht="13.2" x14ac:dyDescent="0.25">
      <c r="B2177" s="113" t="s">
        <v>485</v>
      </c>
      <c r="C2177" s="295">
        <v>2.1999999999999999E-2</v>
      </c>
      <c r="D2177" s="296">
        <v>1.9E-2</v>
      </c>
      <c r="E2177" s="296">
        <v>1.7999999999999999E-2</v>
      </c>
      <c r="F2177" s="296">
        <v>1.7999999999999999E-2</v>
      </c>
      <c r="G2177" s="296">
        <v>1.9E-2</v>
      </c>
      <c r="H2177" s="296">
        <v>2.1000000000000001E-2</v>
      </c>
      <c r="I2177" s="483">
        <v>2.1999999999999999E-2</v>
      </c>
      <c r="J2177" s="295">
        <v>12.886597938144325</v>
      </c>
      <c r="K2177" s="296">
        <v>-13.636363636363635</v>
      </c>
      <c r="L2177" s="296">
        <v>-5.2631578947368478</v>
      </c>
      <c r="M2177" s="296">
        <v>0</v>
      </c>
      <c r="N2177" s="296">
        <v>5.555555555555558</v>
      </c>
      <c r="O2177" s="296">
        <v>2.1000000000000001E-2</v>
      </c>
      <c r="P2177" s="538">
        <f t="shared" si="991"/>
        <v>4.761904761904745</v>
      </c>
    </row>
    <row r="2178" spans="2:16" s="3" customFormat="1" ht="13.2" x14ac:dyDescent="0.25">
      <c r="B2178" s="113" t="s">
        <v>486</v>
      </c>
      <c r="C2178" s="295">
        <v>1.579</v>
      </c>
      <c r="D2178" s="296">
        <v>1.6379999999999999</v>
      </c>
      <c r="E2178" s="296">
        <v>1.669</v>
      </c>
      <c r="F2178" s="296">
        <v>1.637</v>
      </c>
      <c r="G2178" s="296">
        <v>1.677</v>
      </c>
      <c r="H2178" s="296">
        <v>1.7589999999999999</v>
      </c>
      <c r="I2178" s="439">
        <v>1.401</v>
      </c>
      <c r="J2178" s="295">
        <v>0.83014048531290707</v>
      </c>
      <c r="K2178" s="296">
        <v>3.7365421152628198</v>
      </c>
      <c r="L2178" s="296">
        <v>1.892551892551908</v>
      </c>
      <c r="M2178" s="296">
        <v>-1.9173157579388866</v>
      </c>
      <c r="N2178" s="296">
        <v>2.4434941967012902</v>
      </c>
      <c r="O2178" s="296">
        <v>1.7589999999999999</v>
      </c>
      <c r="P2178" s="538">
        <f t="shared" si="991"/>
        <v>-20.352472996020467</v>
      </c>
    </row>
    <row r="2179" spans="2:16" s="3" customFormat="1" ht="13.2" x14ac:dyDescent="0.25">
      <c r="B2179" s="113"/>
      <c r="C2179" s="295"/>
      <c r="D2179" s="296"/>
      <c r="E2179" s="296"/>
      <c r="F2179" s="296"/>
      <c r="G2179" s="296"/>
      <c r="H2179" s="296"/>
      <c r="I2179" s="296"/>
      <c r="J2179" s="295"/>
      <c r="K2179" s="296"/>
      <c r="L2179" s="296"/>
      <c r="M2179" s="296"/>
      <c r="N2179" s="296"/>
      <c r="O2179" s="296"/>
      <c r="P2179" s="538"/>
    </row>
    <row r="2180" spans="2:16" s="3" customFormat="1" ht="13.2" x14ac:dyDescent="0.25">
      <c r="B2180" s="112" t="s">
        <v>337</v>
      </c>
      <c r="C2180" s="295"/>
      <c r="D2180" s="296"/>
      <c r="E2180" s="296"/>
      <c r="F2180" s="296"/>
      <c r="G2180" s="296"/>
      <c r="H2180" s="296"/>
      <c r="I2180" s="296"/>
      <c r="J2180" s="295"/>
      <c r="K2180" s="296"/>
      <c r="L2180" s="296"/>
      <c r="M2180" s="296"/>
      <c r="N2180" s="296"/>
      <c r="O2180" s="296"/>
      <c r="P2180" s="538"/>
    </row>
    <row r="2181" spans="2:16" s="3" customFormat="1" ht="13.2" x14ac:dyDescent="0.25">
      <c r="B2181" s="114" t="s">
        <v>241</v>
      </c>
      <c r="C2181" s="295">
        <v>0.48043799999999998</v>
      </c>
      <c r="D2181" s="296">
        <v>0.79985099999999998</v>
      </c>
      <c r="E2181" s="296">
        <v>1.3222050000000001</v>
      </c>
      <c r="F2181" s="296">
        <v>2.0877379999999999</v>
      </c>
      <c r="G2181" s="296">
        <v>3.112422</v>
      </c>
      <c r="H2181" s="296">
        <v>4.9538469999999997</v>
      </c>
      <c r="I2181" s="296">
        <v>8.7008849999999995</v>
      </c>
      <c r="J2181" s="295">
        <v>29.032258064516125</v>
      </c>
      <c r="K2181" s="296">
        <f t="shared" ref="K2181" si="992">(D2181/C2181-1)*100</f>
        <v>66.48370861588802</v>
      </c>
      <c r="L2181" s="296">
        <f t="shared" ref="L2181" si="993">(E2181/D2181-1)*100</f>
        <v>65.306413319480768</v>
      </c>
      <c r="M2181" s="296">
        <f t="shared" ref="M2181" si="994">(F2181/E2181-1)*100</f>
        <v>57.898207917834199</v>
      </c>
      <c r="N2181" s="296">
        <f t="shared" ref="N2181" si="995">(G2181/F2181-1)*100</f>
        <v>49.081062853672265</v>
      </c>
      <c r="O2181" s="296">
        <f t="shared" si="991"/>
        <v>59.16373165335547</v>
      </c>
      <c r="P2181" s="538">
        <f t="shared" si="991"/>
        <v>75.638952918812393</v>
      </c>
    </row>
    <row r="2182" spans="2:16" s="3" customFormat="1" ht="26.4" x14ac:dyDescent="0.25">
      <c r="B2182" s="114" t="s">
        <v>246</v>
      </c>
      <c r="C2182" s="295">
        <v>10.616270999999999</v>
      </c>
      <c r="D2182" s="296">
        <v>10.430356</v>
      </c>
      <c r="E2182" s="296">
        <v>10.059469999999999</v>
      </c>
      <c r="F2182" s="296">
        <v>9.5126810000000006</v>
      </c>
      <c r="G2182" s="296">
        <v>9.0344280000000001</v>
      </c>
      <c r="H2182" s="296">
        <v>8.6227330000000002</v>
      </c>
      <c r="I2182" s="296">
        <v>6.0818149999999997</v>
      </c>
      <c r="J2182" s="295">
        <v>-4.0357851993019018</v>
      </c>
      <c r="K2182" s="296">
        <v>-1.751226960954555</v>
      </c>
      <c r="L2182" s="296">
        <v>-3.5558326101237658</v>
      </c>
      <c r="M2182" s="296">
        <v>-5.4355646967484184</v>
      </c>
      <c r="N2182" s="296">
        <v>-5.0275311450052929</v>
      </c>
      <c r="O2182" s="296">
        <f t="shared" si="991"/>
        <v>-4.5569570093424883</v>
      </c>
      <c r="P2182" s="538">
        <f t="shared" si="991"/>
        <v>-29.467664138504578</v>
      </c>
    </row>
    <row r="2183" spans="2:16" s="3" customFormat="1" ht="13.2" x14ac:dyDescent="0.25">
      <c r="B2183" s="108" t="s">
        <v>242</v>
      </c>
      <c r="C2183" s="295">
        <v>4.7970550000000003</v>
      </c>
      <c r="D2183" s="296">
        <v>6.5100850000000001</v>
      </c>
      <c r="E2183" s="296">
        <v>9.8379490000000001</v>
      </c>
      <c r="F2183" s="296">
        <v>14.007085</v>
      </c>
      <c r="G2183" s="296">
        <v>20.448181999999999</v>
      </c>
      <c r="H2183" s="296">
        <v>25.683847130000004</v>
      </c>
      <c r="I2183" s="296">
        <v>32.320498000000001</v>
      </c>
      <c r="J2183" s="295">
        <v>15.193063233470895</v>
      </c>
      <c r="K2183" s="296">
        <v>35.710034594141618</v>
      </c>
      <c r="L2183" s="296">
        <v>51.118595225715183</v>
      </c>
      <c r="M2183" s="296">
        <v>42.378101370519403</v>
      </c>
      <c r="N2183" s="296">
        <v>45.98456424016846</v>
      </c>
      <c r="O2183" s="296">
        <f t="shared" si="991"/>
        <v>25.604550712625731</v>
      </c>
      <c r="P2183" s="538">
        <f t="shared" si="991"/>
        <v>25.839784968382173</v>
      </c>
    </row>
    <row r="2184" spans="2:16" s="3" customFormat="1" ht="13.2" x14ac:dyDescent="0.25">
      <c r="B2184" s="108" t="s">
        <v>487</v>
      </c>
      <c r="C2184" s="295">
        <v>9.5628019999999996</v>
      </c>
      <c r="D2184" s="296">
        <v>4.293901</v>
      </c>
      <c r="E2184" s="296">
        <v>2.7890389999999998</v>
      </c>
      <c r="F2184" s="296">
        <v>2.5230939999999999</v>
      </c>
      <c r="G2184" s="296">
        <v>2.5814789999999999</v>
      </c>
      <c r="H2184" s="296">
        <v>2.682776</v>
      </c>
      <c r="I2184" s="296">
        <v>1.092193</v>
      </c>
      <c r="J2184" s="295" t="s">
        <v>10</v>
      </c>
      <c r="K2184" s="296">
        <v>-55.097878216029152</v>
      </c>
      <c r="L2184" s="296">
        <v>-35.046499674771269</v>
      </c>
      <c r="M2184" s="296">
        <v>-9.5353632559458603</v>
      </c>
      <c r="N2184" s="296">
        <v>2.3140239721548106</v>
      </c>
      <c r="O2184" s="296">
        <f t="shared" si="991"/>
        <v>3.9239908595034123</v>
      </c>
      <c r="P2184" s="538">
        <f t="shared" si="991"/>
        <v>-59.288699466522729</v>
      </c>
    </row>
    <row r="2185" spans="2:16" s="3" customFormat="1" ht="13.2" x14ac:dyDescent="0.25">
      <c r="B2185" s="108" t="s">
        <v>243</v>
      </c>
      <c r="C2185" s="295">
        <v>5.8852760000000002</v>
      </c>
      <c r="D2185" s="296">
        <v>6.9471030000000003</v>
      </c>
      <c r="E2185" s="296">
        <v>7.9618209999999996</v>
      </c>
      <c r="F2185" s="296">
        <v>9.2421930000000003</v>
      </c>
      <c r="G2185" s="296">
        <v>9.5928550000000001</v>
      </c>
      <c r="H2185" s="296">
        <v>10.31874</v>
      </c>
      <c r="I2185" s="296">
        <v>11.888451</v>
      </c>
      <c r="J2185" s="295">
        <v>14.668680532255943</v>
      </c>
      <c r="K2185" s="296">
        <v>18.042093522886617</v>
      </c>
      <c r="L2185" s="296">
        <v>14.606347422803424</v>
      </c>
      <c r="M2185" s="296">
        <v>16.081396454404096</v>
      </c>
      <c r="N2185" s="296">
        <v>3.7941427970612507</v>
      </c>
      <c r="O2185" s="296">
        <f t="shared" si="991"/>
        <v>7.5669339315563411</v>
      </c>
      <c r="P2185" s="538">
        <f t="shared" si="991"/>
        <v>15.212235214764602</v>
      </c>
    </row>
    <row r="2186" spans="2:16" s="3" customFormat="1" ht="13.2" x14ac:dyDescent="0.25">
      <c r="B2186" s="108" t="s">
        <v>245</v>
      </c>
      <c r="C2186" s="295" t="s">
        <v>10</v>
      </c>
      <c r="D2186" s="296">
        <v>3.7077840000000002</v>
      </c>
      <c r="E2186" s="296">
        <v>4.4361059999999997</v>
      </c>
      <c r="F2186" s="296">
        <v>4.7835780000000003</v>
      </c>
      <c r="G2186" s="296">
        <v>5.1612080000000002</v>
      </c>
      <c r="H2186" s="296">
        <v>5.0438900000000002</v>
      </c>
      <c r="I2186" s="296">
        <v>4.8146100000000001</v>
      </c>
      <c r="J2186" s="295" t="s">
        <v>10</v>
      </c>
      <c r="K2186" s="296" t="s">
        <v>10</v>
      </c>
      <c r="L2186" s="296">
        <v>19.643053640665144</v>
      </c>
      <c r="M2186" s="296">
        <v>7.8328155368695196</v>
      </c>
      <c r="N2186" s="296">
        <v>7.894300040680835</v>
      </c>
      <c r="O2186" s="296">
        <f t="shared" si="991"/>
        <v>-2.2730725055064682</v>
      </c>
      <c r="P2186" s="538">
        <f t="shared" si="991"/>
        <v>-4.5456978641485124</v>
      </c>
    </row>
    <row r="2187" spans="2:16" s="3" customFormat="1" ht="13.2" x14ac:dyDescent="0.25">
      <c r="B2187" s="108" t="s">
        <v>321</v>
      </c>
      <c r="C2187" s="295" t="s">
        <v>10</v>
      </c>
      <c r="D2187" s="296" t="s">
        <v>10</v>
      </c>
      <c r="E2187" s="296" t="s">
        <v>10</v>
      </c>
      <c r="F2187" s="296">
        <v>0.68704699999999996</v>
      </c>
      <c r="G2187" s="296">
        <v>2.1325660000000002</v>
      </c>
      <c r="H2187" s="296">
        <v>2.7447620000000001</v>
      </c>
      <c r="I2187" s="296">
        <v>3.2097220000000002</v>
      </c>
      <c r="J2187" s="295" t="s">
        <v>10</v>
      </c>
      <c r="K2187" s="296" t="s">
        <v>10</v>
      </c>
      <c r="L2187" s="296" t="s">
        <v>10</v>
      </c>
      <c r="M2187" s="296" t="s">
        <v>10</v>
      </c>
      <c r="N2187" s="296">
        <v>210.3959408890513</v>
      </c>
      <c r="O2187" s="296">
        <f t="shared" si="991"/>
        <v>28.70701305375778</v>
      </c>
      <c r="P2187" s="538">
        <f t="shared" si="991"/>
        <v>16.939902257463491</v>
      </c>
    </row>
    <row r="2188" spans="2:16" s="3" customFormat="1" ht="13.2" x14ac:dyDescent="0.25">
      <c r="B2188" s="111"/>
      <c r="C2188" s="295"/>
      <c r="D2188" s="296"/>
      <c r="E2188" s="296"/>
      <c r="F2188" s="296"/>
      <c r="G2188" s="296"/>
      <c r="H2188" s="296"/>
      <c r="I2188" s="296"/>
      <c r="J2188" s="295"/>
      <c r="K2188" s="296"/>
      <c r="L2188" s="296"/>
      <c r="M2188" s="296"/>
      <c r="N2188" s="296"/>
      <c r="O2188" s="296"/>
      <c r="P2188" s="538"/>
    </row>
    <row r="2189" spans="2:16" s="3" customFormat="1" ht="13.2" x14ac:dyDescent="0.25">
      <c r="B2189" s="110" t="s">
        <v>333</v>
      </c>
      <c r="C2189" s="295"/>
      <c r="D2189" s="296"/>
      <c r="E2189" s="296"/>
      <c r="F2189" s="296"/>
      <c r="G2189" s="296"/>
      <c r="H2189" s="296"/>
      <c r="I2189" s="296"/>
      <c r="J2189" s="295"/>
      <c r="K2189" s="296"/>
      <c r="L2189" s="296"/>
      <c r="M2189" s="296"/>
      <c r="N2189" s="296"/>
      <c r="O2189" s="296"/>
      <c r="P2189" s="538"/>
    </row>
    <row r="2190" spans="2:16" s="3" customFormat="1" ht="13.2" x14ac:dyDescent="0.25">
      <c r="B2190" s="113" t="s">
        <v>42</v>
      </c>
      <c r="C2190" s="295">
        <v>5.6491E-2</v>
      </c>
      <c r="D2190" s="296">
        <v>7.0237999999999995E-2</v>
      </c>
      <c r="E2190" s="296">
        <v>8.1608E-2</v>
      </c>
      <c r="F2190" s="296">
        <v>8.6253999999999997E-2</v>
      </c>
      <c r="G2190" s="296">
        <v>9.1871999999999995E-2</v>
      </c>
      <c r="H2190" s="296">
        <v>9.6756999999999996E-2</v>
      </c>
      <c r="I2190" s="296">
        <v>0.108472</v>
      </c>
      <c r="J2190" s="295">
        <v>26.298831110797522</v>
      </c>
      <c r="K2190" s="296">
        <v>24.334849799083024</v>
      </c>
      <c r="L2190" s="296">
        <v>16.187818559753996</v>
      </c>
      <c r="M2190" s="296">
        <v>5.6930693069306981</v>
      </c>
      <c r="N2190" s="296">
        <v>6.5133211213392883</v>
      </c>
      <c r="O2190" s="296">
        <v>9.6756999999999996E-2</v>
      </c>
      <c r="P2190" s="538">
        <f t="shared" si="991"/>
        <v>12.107651126016727</v>
      </c>
    </row>
    <row r="2191" spans="2:16" s="3" customFormat="1" ht="13.2" x14ac:dyDescent="0.25">
      <c r="B2191" s="113" t="s">
        <v>288</v>
      </c>
      <c r="C2191" s="295">
        <v>6.2210000000000001</v>
      </c>
      <c r="D2191" s="296">
        <v>6.03</v>
      </c>
      <c r="E2191" s="296">
        <v>116.46000000000001</v>
      </c>
      <c r="F2191" s="296">
        <v>111.675</v>
      </c>
      <c r="G2191" s="296">
        <v>118.9</v>
      </c>
      <c r="H2191" s="296">
        <v>118.9</v>
      </c>
      <c r="I2191" s="296"/>
      <c r="J2191" s="295" t="s">
        <v>10</v>
      </c>
      <c r="K2191" s="296">
        <v>-3.0702459411670158</v>
      </c>
      <c r="L2191" s="296">
        <v>1831.3432835820897</v>
      </c>
      <c r="M2191" s="296">
        <v>-4.1087068521380772</v>
      </c>
      <c r="N2191" s="296">
        <v>6.4696664428027795</v>
      </c>
      <c r="O2191" s="296">
        <v>118.9</v>
      </c>
      <c r="P2191" s="538"/>
    </row>
    <row r="2192" spans="2:16" s="3" customFormat="1" ht="13.2" x14ac:dyDescent="0.25">
      <c r="B2192" s="113"/>
      <c r="C2192" s="295"/>
      <c r="D2192" s="296"/>
      <c r="E2192" s="296"/>
      <c r="F2192" s="296"/>
      <c r="G2192" s="296"/>
      <c r="H2192" s="296"/>
      <c r="I2192" s="296"/>
      <c r="J2192" s="295"/>
      <c r="K2192" s="296"/>
      <c r="L2192" s="296"/>
      <c r="M2192" s="296"/>
      <c r="N2192" s="296"/>
      <c r="O2192" s="296"/>
      <c r="P2192" s="538"/>
    </row>
    <row r="2193" spans="2:16" s="3" customFormat="1" ht="13.2" x14ac:dyDescent="0.25">
      <c r="B2193" s="112" t="s">
        <v>334</v>
      </c>
      <c r="C2193" s="295"/>
      <c r="D2193" s="296"/>
      <c r="E2193" s="296"/>
      <c r="F2193" s="296"/>
      <c r="G2193" s="296"/>
      <c r="H2193" s="296"/>
      <c r="I2193" s="296"/>
      <c r="J2193" s="295"/>
      <c r="K2193" s="296"/>
      <c r="L2193" s="296"/>
      <c r="M2193" s="296"/>
      <c r="N2193" s="296"/>
      <c r="O2193" s="296"/>
      <c r="P2193" s="538"/>
    </row>
    <row r="2194" spans="2:16" s="3" customFormat="1" ht="13.2" x14ac:dyDescent="0.25">
      <c r="B2194" s="115" t="s">
        <v>42</v>
      </c>
      <c r="C2194" s="295">
        <v>9.9000000000000005E-2</v>
      </c>
      <c r="D2194" s="296">
        <v>0.10100000000000001</v>
      </c>
      <c r="E2194" s="296">
        <v>9.9000000000000005E-2</v>
      </c>
      <c r="F2194" s="296">
        <v>0.10100000000000001</v>
      </c>
      <c r="G2194" s="296">
        <v>0.109</v>
      </c>
      <c r="H2194" s="296">
        <v>0.11299999999999999</v>
      </c>
      <c r="I2194" s="296">
        <v>0.106254</v>
      </c>
      <c r="J2194" s="295">
        <v>1.1111111111111123</v>
      </c>
      <c r="K2194" s="296">
        <v>2.020202020202011</v>
      </c>
      <c r="L2194" s="296">
        <v>-1.980198019801982</v>
      </c>
      <c r="M2194" s="296">
        <v>2.020202020202011</v>
      </c>
      <c r="N2194" s="296">
        <v>7.9207920792079056</v>
      </c>
      <c r="O2194" s="296">
        <v>0.11299999999999999</v>
      </c>
      <c r="P2194" s="538">
        <f t="shared" si="991"/>
        <v>-5.9699115044247737</v>
      </c>
    </row>
    <row r="2195" spans="2:16" s="3" customFormat="1" ht="13.2" x14ac:dyDescent="0.25">
      <c r="B2195" s="115" t="s">
        <v>196</v>
      </c>
      <c r="C2195" s="295">
        <v>21.033999999999999</v>
      </c>
      <c r="D2195" s="296">
        <v>20.112000000000002</v>
      </c>
      <c r="E2195" s="296">
        <v>18.974</v>
      </c>
      <c r="F2195" s="296">
        <v>17.494</v>
      </c>
      <c r="G2195" s="296">
        <v>16.637</v>
      </c>
      <c r="H2195" s="296">
        <v>15.753</v>
      </c>
      <c r="I2195" s="296">
        <v>11.717118999999999</v>
      </c>
      <c r="J2195" s="295">
        <v>-4.8971366980645685</v>
      </c>
      <c r="K2195" s="296">
        <v>-4.3833792906722291</v>
      </c>
      <c r="L2195" s="296">
        <v>-5.6583134447096288</v>
      </c>
      <c r="M2195" s="296">
        <v>-7.8001475703594387</v>
      </c>
      <c r="N2195" s="296">
        <v>-4.898822453412599</v>
      </c>
      <c r="O2195" s="296">
        <v>15.753</v>
      </c>
      <c r="P2195" s="538">
        <f t="shared" si="991"/>
        <v>-25.619761315305034</v>
      </c>
    </row>
    <row r="2196" spans="2:16" s="3" customFormat="1" ht="13.2" x14ac:dyDescent="0.25">
      <c r="B2196" s="115" t="s">
        <v>197</v>
      </c>
      <c r="C2196" s="295">
        <v>1.46</v>
      </c>
      <c r="D2196" s="296">
        <v>2.157</v>
      </c>
      <c r="E2196" s="296">
        <v>2.976</v>
      </c>
      <c r="F2196" s="296">
        <v>4.1040000000000001</v>
      </c>
      <c r="G2196" s="296">
        <v>5.79</v>
      </c>
      <c r="H2196" s="296">
        <v>7.9339999999999993</v>
      </c>
      <c r="I2196" s="296">
        <v>16.179041000000002</v>
      </c>
      <c r="J2196" s="295">
        <v>55.32150776053215</v>
      </c>
      <c r="K2196" s="296">
        <v>47.739726027397268</v>
      </c>
      <c r="L2196" s="296">
        <v>37.969401947148818</v>
      </c>
      <c r="M2196" s="296">
        <v>37.903225806451623</v>
      </c>
      <c r="N2196" s="296">
        <v>41.081871345029228</v>
      </c>
      <c r="O2196" s="296">
        <v>7.9339999999999993</v>
      </c>
      <c r="P2196" s="538">
        <f t="shared" si="991"/>
        <v>103.92035543231665</v>
      </c>
    </row>
    <row r="2197" spans="2:16" s="3" customFormat="1" ht="13.2" x14ac:dyDescent="0.25">
      <c r="B2197" s="115"/>
      <c r="C2197" s="295"/>
      <c r="D2197" s="296"/>
      <c r="E2197" s="296"/>
      <c r="F2197" s="296"/>
      <c r="G2197" s="296"/>
      <c r="H2197" s="296"/>
      <c r="I2197" s="296"/>
      <c r="J2197" s="295"/>
      <c r="K2197" s="296"/>
      <c r="L2197" s="296"/>
      <c r="M2197" s="296"/>
      <c r="N2197" s="296"/>
      <c r="O2197" s="296"/>
      <c r="P2197" s="538"/>
    </row>
    <row r="2198" spans="2:16" s="3" customFormat="1" ht="13.2" x14ac:dyDescent="0.25">
      <c r="B2198" s="110" t="s">
        <v>335</v>
      </c>
      <c r="C2198" s="295"/>
      <c r="D2198" s="296"/>
      <c r="E2198" s="296"/>
      <c r="F2198" s="296"/>
      <c r="G2198" s="296"/>
      <c r="H2198" s="296"/>
      <c r="I2198" s="296"/>
      <c r="J2198" s="295"/>
      <c r="K2198" s="296"/>
      <c r="L2198" s="296"/>
      <c r="M2198" s="296"/>
      <c r="N2198" s="296"/>
      <c r="O2198" s="296"/>
      <c r="P2198" s="538"/>
    </row>
    <row r="2199" spans="2:16" s="3" customFormat="1" ht="13.2" x14ac:dyDescent="0.25">
      <c r="B2199" s="113" t="s">
        <v>42</v>
      </c>
      <c r="C2199" s="295">
        <v>0.28806100000000001</v>
      </c>
      <c r="D2199" s="296">
        <v>0.32505000000000001</v>
      </c>
      <c r="E2199" s="296">
        <v>0.37879000000000002</v>
      </c>
      <c r="F2199" s="296">
        <v>0.39350299999999999</v>
      </c>
      <c r="G2199" s="296">
        <v>0.44414399999999998</v>
      </c>
      <c r="H2199" s="296">
        <v>0.44320599999999999</v>
      </c>
      <c r="I2199" s="296">
        <v>0.38963900000000001</v>
      </c>
      <c r="J2199" s="295">
        <v>93.682237790906257</v>
      </c>
      <c r="K2199" s="296">
        <v>12.307232923104806</v>
      </c>
      <c r="L2199" s="296">
        <v>17.943048305618102</v>
      </c>
      <c r="M2199" s="296">
        <v>1.667318222934977</v>
      </c>
      <c r="N2199" s="296">
        <v>11.914304800076359</v>
      </c>
      <c r="O2199" s="296">
        <v>0.40175499999999997</v>
      </c>
      <c r="P2199" s="538">
        <f t="shared" si="991"/>
        <v>-12.086253344945685</v>
      </c>
    </row>
    <row r="2200" spans="2:16" s="3" customFormat="1" ht="13.2" x14ac:dyDescent="0.25">
      <c r="B2200" s="115" t="s">
        <v>488</v>
      </c>
      <c r="C2200" s="295">
        <v>5.7969999999999997</v>
      </c>
      <c r="D2200" s="296">
        <v>4.6813359999999999</v>
      </c>
      <c r="E2200" s="296">
        <v>4.4965840000000004</v>
      </c>
      <c r="F2200" s="296">
        <v>4.2271810000000007</v>
      </c>
      <c r="G2200" s="296">
        <v>3.8437250000000001</v>
      </c>
      <c r="H2200" s="296">
        <v>3.6289400000000001</v>
      </c>
      <c r="I2200" s="296">
        <v>2.1101160000000001</v>
      </c>
      <c r="J2200" s="295">
        <v>-9.8819384541835973</v>
      </c>
      <c r="K2200" s="296">
        <v>-5.3994851729818771</v>
      </c>
      <c r="L2200" s="296">
        <v>-3.7067125894221342</v>
      </c>
      <c r="M2200" s="296">
        <v>-5.9369660645973816</v>
      </c>
      <c r="N2200" s="296">
        <v>-8.9838277737575574</v>
      </c>
      <c r="O2200" s="296">
        <v>3.5724529999999999</v>
      </c>
      <c r="P2200" s="538">
        <f t="shared" si="991"/>
        <v>-41.853103109999054</v>
      </c>
    </row>
    <row r="2201" spans="2:16" s="3" customFormat="1" ht="13.2" x14ac:dyDescent="0.25">
      <c r="B2201" s="115" t="s">
        <v>489</v>
      </c>
      <c r="C2201" s="295">
        <v>1.6113249999999999</v>
      </c>
      <c r="D2201" s="296">
        <v>1.9283649999999999</v>
      </c>
      <c r="E2201" s="296">
        <v>2.2690359999999998</v>
      </c>
      <c r="F2201" s="296">
        <v>2.8636150000000002</v>
      </c>
      <c r="G2201" s="296">
        <v>3.9952200000000002</v>
      </c>
      <c r="H2201" s="296">
        <v>5.1444610000000006</v>
      </c>
      <c r="I2201" s="296">
        <v>8.438244000000001</v>
      </c>
      <c r="J2201" s="295">
        <v>35.680670748992597</v>
      </c>
      <c r="K2201" s="296">
        <v>19.695576242129054</v>
      </c>
      <c r="L2201" s="296">
        <v>18.005343642243687</v>
      </c>
      <c r="M2201" s="296">
        <v>25.852857301665466</v>
      </c>
      <c r="N2201" s="296">
        <v>39.696901960925679</v>
      </c>
      <c r="O2201" s="296">
        <v>4.9894030000000003</v>
      </c>
      <c r="P2201" s="538">
        <f t="shared" si="991"/>
        <v>64.025813394250648</v>
      </c>
    </row>
    <row r="2202" spans="2:16" s="3" customFormat="1" ht="13.2" x14ac:dyDescent="0.25">
      <c r="B2202" s="115"/>
      <c r="C2202" s="295"/>
      <c r="D2202" s="296"/>
      <c r="E2202" s="296"/>
      <c r="F2202" s="296"/>
      <c r="G2202" s="296"/>
      <c r="H2202" s="296"/>
      <c r="I2202" s="296"/>
      <c r="J2202" s="295"/>
      <c r="K2202" s="296"/>
      <c r="L2202" s="296"/>
      <c r="M2202" s="296"/>
      <c r="N2202" s="296"/>
      <c r="O2202" s="296"/>
      <c r="P2202" s="538"/>
    </row>
    <row r="2203" spans="2:16" s="3" customFormat="1" ht="13.2" x14ac:dyDescent="0.25">
      <c r="B2203" s="116" t="s">
        <v>336</v>
      </c>
      <c r="C2203" s="295"/>
      <c r="D2203" s="296"/>
      <c r="E2203" s="296"/>
      <c r="F2203" s="296"/>
      <c r="G2203" s="296"/>
      <c r="H2203" s="296"/>
      <c r="I2203" s="296"/>
      <c r="J2203" s="295"/>
      <c r="K2203" s="296"/>
      <c r="L2203" s="296"/>
      <c r="M2203" s="296"/>
      <c r="N2203" s="296"/>
      <c r="O2203" s="296"/>
      <c r="P2203" s="538"/>
    </row>
    <row r="2204" spans="2:16" s="3" customFormat="1" ht="13.2" x14ac:dyDescent="0.25">
      <c r="B2204" s="111" t="s">
        <v>212</v>
      </c>
      <c r="C2204" s="295">
        <v>0.29350599999999999</v>
      </c>
      <c r="D2204" s="296">
        <v>0.34054499999999999</v>
      </c>
      <c r="E2204" s="296">
        <v>0.52742800000000001</v>
      </c>
      <c r="F2204" s="296">
        <v>0.71911999999999998</v>
      </c>
      <c r="G2204" s="296">
        <v>0.91050900000000001</v>
      </c>
      <c r="H2204" s="296">
        <v>1.0339229999999999</v>
      </c>
      <c r="I2204" s="296">
        <v>1.5888800000000001</v>
      </c>
      <c r="J2204" s="295">
        <v>14.584537064509581</v>
      </c>
      <c r="K2204" s="296">
        <v>16.026588894264513</v>
      </c>
      <c r="L2204" s="296">
        <v>54.877622634306775</v>
      </c>
      <c r="M2204" s="296">
        <v>36.344676429768597</v>
      </c>
      <c r="N2204" s="296">
        <v>26.614334186227605</v>
      </c>
      <c r="O2204" s="296">
        <v>1.0339229999999999</v>
      </c>
      <c r="P2204" s="538">
        <f t="shared" ref="P2204:P2219" si="996">(I2204/H2204-1)*100</f>
        <v>53.674886814588717</v>
      </c>
    </row>
    <row r="2205" spans="2:16" s="3" customFormat="1" ht="13.2" x14ac:dyDescent="0.25">
      <c r="B2205" s="111" t="s">
        <v>216</v>
      </c>
      <c r="C2205" s="295" t="s">
        <v>10</v>
      </c>
      <c r="D2205" s="296">
        <v>20.816367</v>
      </c>
      <c r="E2205" s="296">
        <v>22.274935999999997</v>
      </c>
      <c r="F2205" s="296">
        <v>22.749208000000003</v>
      </c>
      <c r="G2205" s="296">
        <v>24.576644999999999</v>
      </c>
      <c r="H2205" s="296">
        <v>26.539055000000001</v>
      </c>
      <c r="I2205" s="296">
        <v>25.524391999999999</v>
      </c>
      <c r="J2205" s="295">
        <v>-1.873441013499074</v>
      </c>
      <c r="K2205" s="296" t="s">
        <v>10</v>
      </c>
      <c r="L2205" s="296">
        <v>7.0068374563150071</v>
      </c>
      <c r="M2205" s="296">
        <v>2.1291733453241202</v>
      </c>
      <c r="N2205" s="296">
        <v>8.0329697631671202</v>
      </c>
      <c r="O2205" s="296">
        <v>26.539055000000001</v>
      </c>
      <c r="P2205" s="538">
        <f t="shared" si="996"/>
        <v>-3.8232823286285189</v>
      </c>
    </row>
    <row r="2206" spans="2:16" s="3" customFormat="1" ht="13.2" x14ac:dyDescent="0.25">
      <c r="B2206" s="111" t="s">
        <v>217</v>
      </c>
      <c r="C2206" s="295">
        <v>10.872999999999999</v>
      </c>
      <c r="D2206" s="296">
        <v>11.478046000000001</v>
      </c>
      <c r="E2206" s="296">
        <v>12.353287</v>
      </c>
      <c r="F2206" s="296">
        <v>12.759302</v>
      </c>
      <c r="G2206" s="296">
        <v>13.897608999999999</v>
      </c>
      <c r="H2206" s="296">
        <v>15.278928000000001</v>
      </c>
      <c r="I2206" s="296">
        <v>13.743677</v>
      </c>
      <c r="J2206" s="295">
        <v>3.8788573612305228</v>
      </c>
      <c r="K2206" s="296">
        <v>5.5646647659339799</v>
      </c>
      <c r="L2206" s="296">
        <v>7.6253484260299986</v>
      </c>
      <c r="M2206" s="296">
        <v>3.286696083398688</v>
      </c>
      <c r="N2206" s="296">
        <v>8.921389273488467</v>
      </c>
      <c r="O2206" s="296">
        <v>15.278928000000001</v>
      </c>
      <c r="P2206" s="538">
        <f t="shared" si="996"/>
        <v>-10.04815913786622</v>
      </c>
    </row>
    <row r="2207" spans="2:16" s="3" customFormat="1" ht="13.2" x14ac:dyDescent="0.25">
      <c r="B2207" s="111"/>
      <c r="C2207" s="295"/>
      <c r="D2207" s="296"/>
      <c r="E2207" s="296"/>
      <c r="F2207" s="296"/>
      <c r="G2207" s="296"/>
      <c r="H2207" s="296"/>
      <c r="I2207" s="296"/>
      <c r="J2207" s="295"/>
      <c r="K2207" s="296"/>
      <c r="L2207" s="296"/>
      <c r="M2207" s="296"/>
      <c r="N2207" s="296"/>
      <c r="O2207" s="296"/>
      <c r="P2207" s="538"/>
    </row>
    <row r="2208" spans="2:16" s="3" customFormat="1" ht="13.2" x14ac:dyDescent="0.25">
      <c r="B2208" s="116" t="s">
        <v>339</v>
      </c>
      <c r="C2208" s="295"/>
      <c r="D2208" s="296"/>
      <c r="E2208" s="296"/>
      <c r="F2208" s="296"/>
      <c r="G2208" s="296"/>
      <c r="H2208" s="296"/>
      <c r="I2208" s="296"/>
      <c r="J2208" s="295"/>
      <c r="K2208" s="296"/>
      <c r="L2208" s="296"/>
      <c r="M2208" s="296"/>
      <c r="N2208" s="296"/>
      <c r="O2208" s="296"/>
      <c r="P2208" s="538"/>
    </row>
    <row r="2209" spans="2:16" s="3" customFormat="1" ht="13.2" x14ac:dyDescent="0.25">
      <c r="B2209" s="111" t="s">
        <v>42</v>
      </c>
      <c r="C2209" s="295">
        <v>0.82913599999999998</v>
      </c>
      <c r="D2209" s="296">
        <v>0.78653799999999996</v>
      </c>
      <c r="E2209" s="296">
        <v>0.80179</v>
      </c>
      <c r="F2209" s="296">
        <v>0.853495</v>
      </c>
      <c r="G2209" s="296">
        <v>0.96003899999999998</v>
      </c>
      <c r="H2209" s="296">
        <v>0.98333300000000001</v>
      </c>
      <c r="I2209" s="296">
        <v>0.86230700000000005</v>
      </c>
      <c r="J2209" s="295">
        <v>11.967482090166982</v>
      </c>
      <c r="K2209" s="296">
        <v>-5.1376372513073925</v>
      </c>
      <c r="L2209" s="296">
        <v>1.9391307222283105</v>
      </c>
      <c r="M2209" s="296">
        <v>6.4486960426046736</v>
      </c>
      <c r="N2209" s="296">
        <v>12.483260007381404</v>
      </c>
      <c r="O2209" s="296">
        <v>0.98333300000000001</v>
      </c>
      <c r="P2209" s="538">
        <f t="shared" si="996"/>
        <v>-12.307732985672192</v>
      </c>
    </row>
    <row r="2210" spans="2:16" s="3" customFormat="1" ht="13.2" x14ac:dyDescent="0.25">
      <c r="B2210" s="111" t="s">
        <v>288</v>
      </c>
      <c r="C2210" s="295">
        <v>16.533323999999997</v>
      </c>
      <c r="D2210" s="296">
        <v>18.173548</v>
      </c>
      <c r="E2210" s="296">
        <v>20.492685999999999</v>
      </c>
      <c r="F2210" s="296">
        <v>24.894942</v>
      </c>
      <c r="G2210" s="296">
        <v>30.230205999999999</v>
      </c>
      <c r="H2210" s="296">
        <v>38.634247999999999</v>
      </c>
      <c r="I2210" s="296">
        <v>62.309848000000002</v>
      </c>
      <c r="J2210" s="295">
        <v>11.085419607156478</v>
      </c>
      <c r="K2210" s="296">
        <v>9.9207152778231666</v>
      </c>
      <c r="L2210" s="296">
        <v>12.761063497342384</v>
      </c>
      <c r="M2210" s="296">
        <v>21.482083900568249</v>
      </c>
      <c r="N2210" s="296">
        <v>21.431116409108309</v>
      </c>
      <c r="O2210" s="296">
        <v>38.634247999999999</v>
      </c>
      <c r="P2210" s="538">
        <f t="shared" si="996"/>
        <v>61.281379153542744</v>
      </c>
    </row>
    <row r="2211" spans="2:16" s="3" customFormat="1" ht="13.2" x14ac:dyDescent="0.25">
      <c r="B2211" s="111"/>
      <c r="C2211" s="295"/>
      <c r="D2211" s="296"/>
      <c r="E2211" s="296"/>
      <c r="F2211" s="296"/>
      <c r="G2211" s="296"/>
      <c r="H2211" s="296"/>
      <c r="I2211" s="296"/>
      <c r="J2211" s="295"/>
      <c r="K2211" s="296"/>
      <c r="L2211" s="296"/>
      <c r="M2211" s="296"/>
      <c r="N2211" s="296"/>
      <c r="O2211" s="296"/>
      <c r="P2211" s="538"/>
    </row>
    <row r="2212" spans="2:16" s="3" customFormat="1" ht="13.2" x14ac:dyDescent="0.25">
      <c r="B2212" s="112" t="s">
        <v>338</v>
      </c>
      <c r="C2212" s="295"/>
      <c r="D2212" s="296"/>
      <c r="E2212" s="296"/>
      <c r="F2212" s="296"/>
      <c r="G2212" s="296"/>
      <c r="H2212" s="296"/>
      <c r="I2212" s="296"/>
      <c r="J2212" s="295"/>
      <c r="K2212" s="296"/>
      <c r="L2212" s="296"/>
      <c r="M2212" s="296"/>
      <c r="N2212" s="296"/>
      <c r="O2212" s="296"/>
      <c r="P2212" s="538"/>
    </row>
    <row r="2213" spans="2:16" s="3" customFormat="1" ht="13.2" x14ac:dyDescent="0.25">
      <c r="B2213" s="106" t="s">
        <v>226</v>
      </c>
      <c r="C2213" s="295">
        <v>0.129106</v>
      </c>
      <c r="D2213" s="296">
        <v>0.16122800000000001</v>
      </c>
      <c r="E2213" s="296">
        <v>0.17442199999999999</v>
      </c>
      <c r="F2213" s="296">
        <v>0.21234500000000001</v>
      </c>
      <c r="G2213" s="296">
        <v>0.23463800000000001</v>
      </c>
      <c r="H2213" s="296">
        <v>0.23786399999999999</v>
      </c>
      <c r="I2213" s="296">
        <v>0.22555800000000001</v>
      </c>
      <c r="J2213" s="295">
        <v>114.58425650872846</v>
      </c>
      <c r="K2213" s="296">
        <v>24.880330890895852</v>
      </c>
      <c r="L2213" s="296">
        <v>8.1834420820204876</v>
      </c>
      <c r="M2213" s="296">
        <v>21.742096753849861</v>
      </c>
      <c r="N2213" s="296">
        <v>10.49848124514352</v>
      </c>
      <c r="O2213" s="296">
        <v>0.23786399999999999</v>
      </c>
      <c r="P2213" s="538">
        <f t="shared" si="996"/>
        <v>-5.1735445464635159</v>
      </c>
    </row>
    <row r="2214" spans="2:16" s="3" customFormat="1" ht="13.2" x14ac:dyDescent="0.25">
      <c r="B2214" s="106"/>
      <c r="C2214" s="295"/>
      <c r="D2214" s="296"/>
      <c r="E2214" s="296"/>
      <c r="F2214" s="296"/>
      <c r="G2214" s="296"/>
      <c r="H2214" s="296"/>
      <c r="I2214" s="296"/>
      <c r="J2214" s="295"/>
      <c r="K2214" s="296"/>
      <c r="L2214" s="296"/>
      <c r="M2214" s="296"/>
      <c r="N2214" s="296"/>
      <c r="O2214" s="296"/>
      <c r="P2214" s="538"/>
    </row>
    <row r="2215" spans="2:16" s="3" customFormat="1" ht="13.2" x14ac:dyDescent="0.25">
      <c r="B2215" s="112" t="s">
        <v>340</v>
      </c>
      <c r="C2215" s="295"/>
      <c r="D2215" s="296"/>
      <c r="E2215" s="296"/>
      <c r="F2215" s="296"/>
      <c r="G2215" s="296"/>
      <c r="H2215" s="296"/>
      <c r="I2215" s="296"/>
      <c r="J2215" s="295"/>
      <c r="K2215" s="296"/>
      <c r="L2215" s="296"/>
      <c r="M2215" s="296"/>
      <c r="N2215" s="296"/>
      <c r="O2215" s="296"/>
      <c r="P2215" s="538"/>
    </row>
    <row r="2216" spans="2:16" s="3" customFormat="1" ht="13.2" x14ac:dyDescent="0.25">
      <c r="B2216" s="111" t="s">
        <v>257</v>
      </c>
      <c r="C2216" s="295">
        <v>5.9966999999999999E-2</v>
      </c>
      <c r="D2216" s="296">
        <v>6.0260000000000001E-2</v>
      </c>
      <c r="E2216" s="296">
        <v>6.1693999999999999E-2</v>
      </c>
      <c r="F2216" s="296">
        <v>6.5656999999999993E-2</v>
      </c>
      <c r="G2216" s="296">
        <v>7.0921999999999999E-2</v>
      </c>
      <c r="H2216" s="296">
        <v>7.0696999999999996E-2</v>
      </c>
      <c r="I2216" s="296">
        <v>7.9021999999999995E-2</v>
      </c>
      <c r="J2216" s="295">
        <v>4.7696420147806506</v>
      </c>
      <c r="K2216" s="296">
        <v>0.48860206446879051</v>
      </c>
      <c r="L2216" s="296">
        <v>2.3796880185861236</v>
      </c>
      <c r="M2216" s="296">
        <v>6.4236392517910801</v>
      </c>
      <c r="N2216" s="296">
        <v>8.018946951581718</v>
      </c>
      <c r="O2216" s="296">
        <v>7.0696999999999996E-2</v>
      </c>
      <c r="P2216" s="538">
        <f t="shared" si="996"/>
        <v>11.775605754133833</v>
      </c>
    </row>
    <row r="2217" spans="2:16" s="3" customFormat="1" ht="13.2" x14ac:dyDescent="0.25">
      <c r="B2217" s="111" t="s">
        <v>258</v>
      </c>
      <c r="C2217" s="295">
        <v>32.647689</v>
      </c>
      <c r="D2217" s="296">
        <v>33.466606999999996</v>
      </c>
      <c r="E2217" s="296">
        <v>35.584923000000003</v>
      </c>
      <c r="F2217" s="296">
        <v>35.280664000000002</v>
      </c>
      <c r="G2217" s="296">
        <v>36.674363999999997</v>
      </c>
      <c r="H2217" s="296">
        <v>38.968871999999998</v>
      </c>
      <c r="I2217" s="296">
        <v>35.648553</v>
      </c>
      <c r="J2217" s="295">
        <v>3.5379395552373794</v>
      </c>
      <c r="K2217" s="296">
        <v>2.5083490595612989</v>
      </c>
      <c r="L2217" s="296">
        <v>6.3296407669890309</v>
      </c>
      <c r="M2217" s="296">
        <v>-0.85502222387835447</v>
      </c>
      <c r="N2217" s="296">
        <v>3.9503224769238843</v>
      </c>
      <c r="O2217" s="296">
        <v>38.968871999999998</v>
      </c>
      <c r="P2217" s="538">
        <f t="shared" si="996"/>
        <v>-8.5204390827632874</v>
      </c>
    </row>
    <row r="2218" spans="2:16" s="3" customFormat="1" ht="13.2" x14ac:dyDescent="0.25">
      <c r="B2218" s="111" t="s">
        <v>56</v>
      </c>
      <c r="C2218" s="295">
        <v>3.8853689999999999</v>
      </c>
      <c r="D2218" s="296">
        <v>4.1176589999999997</v>
      </c>
      <c r="E2218" s="296">
        <v>4.2614989999999997</v>
      </c>
      <c r="F2218" s="296">
        <v>4.4579449999999996</v>
      </c>
      <c r="G2218" s="296">
        <v>4.9209680000000002</v>
      </c>
      <c r="H2218" s="296">
        <v>5.409319</v>
      </c>
      <c r="I2218" s="296">
        <v>6.1497299999999999</v>
      </c>
      <c r="J2218" s="295">
        <v>7.1952495356693014</v>
      </c>
      <c r="K2218" s="296">
        <v>5.9785827292079485</v>
      </c>
      <c r="L2218" s="296">
        <v>3.4932470124408033</v>
      </c>
      <c r="M2218" s="296">
        <v>4.6097863685994112</v>
      </c>
      <c r="N2218" s="296">
        <v>10.386467307245839</v>
      </c>
      <c r="O2218" s="296">
        <v>5.409319</v>
      </c>
      <c r="P2218" s="538">
        <f t="shared" si="996"/>
        <v>13.68769340465963</v>
      </c>
    </row>
    <row r="2219" spans="2:16" s="3" customFormat="1" ht="13.2" x14ac:dyDescent="0.25">
      <c r="B2219" s="117" t="s">
        <v>25</v>
      </c>
      <c r="C2219" s="297">
        <v>8.8859820000000003</v>
      </c>
      <c r="D2219" s="298">
        <v>8.9110630000000004</v>
      </c>
      <c r="E2219" s="298">
        <v>8.3206779999999991</v>
      </c>
      <c r="F2219" s="298">
        <v>8.0610280000000003</v>
      </c>
      <c r="G2219" s="298">
        <v>7.5470030000000001</v>
      </c>
      <c r="H2219" s="298">
        <v>7.134182</v>
      </c>
      <c r="I2219" s="298">
        <v>6.0286179999999998</v>
      </c>
      <c r="J2219" s="297">
        <v>-3.5034738711181235</v>
      </c>
      <c r="K2219" s="298">
        <v>0.28225355396849228</v>
      </c>
      <c r="L2219" s="298">
        <v>-6.6253038498325196</v>
      </c>
      <c r="M2219" s="298">
        <v>-3.1205389753094503</v>
      </c>
      <c r="N2219" s="298">
        <v>-6.3766680874945525</v>
      </c>
      <c r="O2219" s="298">
        <v>7.134182</v>
      </c>
      <c r="P2219" s="539">
        <f t="shared" si="996"/>
        <v>-15.496717072819289</v>
      </c>
    </row>
    <row r="2220" spans="2:16" s="3" customFormat="1" ht="13.2" x14ac:dyDescent="0.25">
      <c r="B2220" s="118"/>
      <c r="C2220" s="70"/>
      <c r="D2220" s="70"/>
      <c r="E2220" s="46"/>
      <c r="F2220" s="46"/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</row>
    <row r="2221" spans="2:16" s="3" customFormat="1" ht="13.2" x14ac:dyDescent="0.25">
      <c r="B2221" s="708" t="s">
        <v>490</v>
      </c>
      <c r="C2221" s="708"/>
      <c r="D2221" s="708"/>
      <c r="E2221" s="708"/>
      <c r="F2221" s="708"/>
      <c r="G2221" s="708"/>
      <c r="H2221" s="708"/>
      <c r="I2221" s="708"/>
      <c r="J2221" s="708"/>
      <c r="K2221" s="708"/>
      <c r="L2221" s="708"/>
      <c r="M2221" s="708"/>
      <c r="N2221" s="708"/>
      <c r="O2221" s="708"/>
      <c r="P2221" s="708"/>
    </row>
    <row r="2222" spans="2:16" s="3" customFormat="1" ht="13.2" x14ac:dyDescent="0.25">
      <c r="B2222" s="709" t="s">
        <v>491</v>
      </c>
      <c r="C2222" s="709"/>
      <c r="D2222" s="709"/>
      <c r="E2222" s="709"/>
      <c r="F2222" s="709"/>
      <c r="G2222" s="709"/>
      <c r="H2222" s="709"/>
      <c r="I2222" s="709"/>
      <c r="J2222" s="709"/>
      <c r="K2222" s="709"/>
      <c r="L2222" s="709"/>
      <c r="M2222" s="709"/>
      <c r="N2222" s="709"/>
      <c r="O2222" s="709"/>
      <c r="P2222" s="709"/>
    </row>
    <row r="2223" spans="2:16" s="3" customFormat="1" ht="13.2" x14ac:dyDescent="0.25">
      <c r="B2223" s="44" t="s">
        <v>598</v>
      </c>
      <c r="C2223" s="102"/>
      <c r="D2223" s="102"/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</row>
    <row r="2224" spans="2:16" s="3" customFormat="1" ht="13.2" x14ac:dyDescent="0.25">
      <c r="B2224" s="103"/>
      <c r="C2224" s="45"/>
      <c r="D2224" s="45"/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</row>
    <row r="2225" spans="2:16" s="3" customFormat="1" ht="13.8" customHeight="1" x14ac:dyDescent="0.25">
      <c r="B2225" s="752" t="s">
        <v>34</v>
      </c>
      <c r="C2225" s="700" t="s">
        <v>492</v>
      </c>
      <c r="D2225" s="701"/>
      <c r="E2225" s="701"/>
      <c r="F2225" s="701"/>
      <c r="G2225" s="701"/>
      <c r="H2225" s="701"/>
      <c r="I2225" s="701"/>
      <c r="J2225" s="704" t="s">
        <v>493</v>
      </c>
      <c r="K2225" s="705"/>
      <c r="L2225" s="705"/>
      <c r="M2225" s="705"/>
      <c r="N2225" s="705"/>
      <c r="O2225" s="705"/>
      <c r="P2225" s="705"/>
    </row>
    <row r="2226" spans="2:16" s="3" customFormat="1" ht="13.2" x14ac:dyDescent="0.25">
      <c r="B2226" s="753"/>
      <c r="C2226" s="262">
        <v>2014</v>
      </c>
      <c r="D2226" s="263">
        <v>2015</v>
      </c>
      <c r="E2226" s="263">
        <v>2016</v>
      </c>
      <c r="F2226" s="263">
        <v>2017</v>
      </c>
      <c r="G2226" s="263">
        <v>2018</v>
      </c>
      <c r="H2226" s="263">
        <v>2019</v>
      </c>
      <c r="I2226" s="263">
        <v>2020</v>
      </c>
      <c r="J2226" s="386">
        <v>2014</v>
      </c>
      <c r="K2226" s="387">
        <v>2015</v>
      </c>
      <c r="L2226" s="387">
        <v>2016</v>
      </c>
      <c r="M2226" s="387">
        <v>2017</v>
      </c>
      <c r="N2226" s="387">
        <v>2018</v>
      </c>
      <c r="O2226" s="387">
        <v>2019</v>
      </c>
      <c r="P2226" s="387">
        <v>2019</v>
      </c>
    </row>
    <row r="2227" spans="2:16" s="3" customFormat="1" ht="13.2" x14ac:dyDescent="0.25">
      <c r="B2227" s="104" t="s">
        <v>327</v>
      </c>
      <c r="C2227" s="271"/>
      <c r="D2227" s="29"/>
      <c r="E2227" s="29"/>
      <c r="F2227" s="29"/>
      <c r="G2227" s="29"/>
      <c r="H2227" s="29"/>
      <c r="I2227" s="29"/>
      <c r="J2227" s="293"/>
      <c r="K2227" s="294"/>
      <c r="L2227" s="294"/>
      <c r="M2227" s="294"/>
      <c r="N2227" s="294"/>
      <c r="O2227" s="294"/>
      <c r="P2227" s="537"/>
    </row>
    <row r="2228" spans="2:16" s="3" customFormat="1" ht="13.2" x14ac:dyDescent="0.25">
      <c r="B2228" s="106" t="s">
        <v>40</v>
      </c>
      <c r="C2228" s="295">
        <v>1626164.3917645358</v>
      </c>
      <c r="D2228" s="296">
        <v>1427328.7710993465</v>
      </c>
      <c r="E2228" s="296">
        <v>1965655.8397037261</v>
      </c>
      <c r="F2228" s="296">
        <v>2440679.642053403</v>
      </c>
      <c r="G2228" s="296">
        <v>1473658.3876874652</v>
      </c>
      <c r="H2228" s="296">
        <v>3369307.2713037315</v>
      </c>
      <c r="I2228" s="296">
        <v>5444469.9247681331</v>
      </c>
      <c r="J2228" s="295">
        <v>994.22285499864938</v>
      </c>
      <c r="K2228" s="296">
        <f t="shared" ref="K2228:O2229" si="997">D2228/D2139/1000</f>
        <v>778.7261790861412</v>
      </c>
      <c r="L2228" s="296">
        <f t="shared" si="997"/>
        <v>1021.5640981058913</v>
      </c>
      <c r="M2228" s="296">
        <f t="shared" si="997"/>
        <v>1141.4101665963942</v>
      </c>
      <c r="N2228" s="296">
        <f t="shared" si="997"/>
        <v>668.31579739961501</v>
      </c>
      <c r="O2228" s="296">
        <f t="shared" si="997"/>
        <v>1327.8947836125897</v>
      </c>
      <c r="P2228" s="538">
        <f>I2228/I2139/1000</f>
        <v>2077.2491128455295</v>
      </c>
    </row>
    <row r="2229" spans="2:16" s="3" customFormat="1" ht="13.2" x14ac:dyDescent="0.25">
      <c r="B2229" s="108" t="s">
        <v>26</v>
      </c>
      <c r="C2229" s="295">
        <v>879542.1528685122</v>
      </c>
      <c r="D2229" s="296">
        <v>715478</v>
      </c>
      <c r="E2229" s="296">
        <v>852407</v>
      </c>
      <c r="F2229" s="296">
        <v>929005</v>
      </c>
      <c r="G2229" s="296">
        <v>680188</v>
      </c>
      <c r="H2229" s="296">
        <v>679822</v>
      </c>
      <c r="I2229" s="296">
        <v>684414.9</v>
      </c>
      <c r="J2229" s="295">
        <v>22.112291263865377</v>
      </c>
      <c r="K2229" s="296">
        <f t="shared" si="997"/>
        <v>15.089624793114988</v>
      </c>
      <c r="L2229" s="296">
        <f t="shared" si="997"/>
        <v>16.035348661375423</v>
      </c>
      <c r="M2229" s="296">
        <f t="shared" si="997"/>
        <v>14.664451762319024</v>
      </c>
      <c r="N2229" s="296">
        <f t="shared" si="997"/>
        <v>8.9913095516887278</v>
      </c>
      <c r="O2229" s="296">
        <f t="shared" si="997"/>
        <v>7.0956285151410308</v>
      </c>
      <c r="P2229" s="538">
        <f t="shared" ref="P2229:P2290" si="998">I2229/I2140/1000</f>
        <v>6.8069828735106324</v>
      </c>
    </row>
    <row r="2230" spans="2:16" s="3" customFormat="1" ht="13.2" x14ac:dyDescent="0.25">
      <c r="B2230" s="108" t="s">
        <v>49</v>
      </c>
      <c r="C2230" s="295">
        <v>146.00017146286083</v>
      </c>
      <c r="D2230" s="296">
        <v>46</v>
      </c>
      <c r="E2230" s="296">
        <v>30</v>
      </c>
      <c r="F2230" s="296">
        <v>12</v>
      </c>
      <c r="G2230" s="296">
        <v>6</v>
      </c>
      <c r="H2230" s="296">
        <v>4</v>
      </c>
      <c r="I2230" s="296">
        <v>2.2999999999999998</v>
      </c>
      <c r="J2230" s="295">
        <v>19.104118517121968</v>
      </c>
      <c r="K2230" s="296">
        <f t="shared" ref="K2230:O2234" si="999">D2230/D2141/1000</f>
        <v>4.1863851474335645</v>
      </c>
      <c r="L2230" s="296">
        <f t="shared" si="999"/>
        <v>3.2622879512831666</v>
      </c>
      <c r="M2230" s="296">
        <f t="shared" si="999"/>
        <v>1.4140938015555031</v>
      </c>
      <c r="N2230" s="296">
        <f t="shared" si="999"/>
        <v>0.71925197794293949</v>
      </c>
      <c r="O2230" s="296">
        <f t="shared" si="999"/>
        <v>0.60606060606060608</v>
      </c>
      <c r="P2230" s="538">
        <f>I2230/I2141/1000</f>
        <v>0.34848484848484845</v>
      </c>
    </row>
    <row r="2231" spans="2:16" s="3" customFormat="1" ht="13.2" x14ac:dyDescent="0.25">
      <c r="B2231" s="108" t="s">
        <v>53</v>
      </c>
      <c r="C2231" s="295">
        <v>220.64275912324842</v>
      </c>
      <c r="D2231" s="296">
        <v>61</v>
      </c>
      <c r="E2231" s="296">
        <v>50</v>
      </c>
      <c r="F2231" s="296">
        <v>43</v>
      </c>
      <c r="G2231" s="296">
        <v>22</v>
      </c>
      <c r="H2231" s="296">
        <v>11</v>
      </c>
      <c r="I2231" s="296">
        <v>7.5</v>
      </c>
      <c r="J2231" s="295">
        <v>13.218121903313381</v>
      </c>
      <c r="K2231" s="296">
        <f t="shared" si="999"/>
        <v>14.02621292251092</v>
      </c>
      <c r="L2231" s="296">
        <f t="shared" si="999"/>
        <v>14.585764294049007</v>
      </c>
      <c r="M2231" s="296">
        <f t="shared" si="999"/>
        <v>14.556533513879485</v>
      </c>
      <c r="N2231" s="296">
        <f t="shared" si="999"/>
        <v>6.4009310445155663</v>
      </c>
      <c r="O2231" s="296">
        <f t="shared" si="999"/>
        <v>4.526748971193415</v>
      </c>
      <c r="P2231" s="538">
        <f t="shared" si="998"/>
        <v>3.2651284283848501</v>
      </c>
    </row>
    <row r="2232" spans="2:16" s="3" customFormat="1" ht="13.2" x14ac:dyDescent="0.25">
      <c r="B2232" s="106" t="s">
        <v>27</v>
      </c>
      <c r="C2232" s="295">
        <v>352194.37071450503</v>
      </c>
      <c r="D2232" s="296">
        <v>238870</v>
      </c>
      <c r="E2232" s="296">
        <v>246026</v>
      </c>
      <c r="F2232" s="296">
        <v>267527</v>
      </c>
      <c r="G2232" s="296">
        <v>166620</v>
      </c>
      <c r="H2232" s="296">
        <v>143138</v>
      </c>
      <c r="I2232" s="296">
        <v>108841.3</v>
      </c>
      <c r="J2232" s="295">
        <v>4.1904245643998967</v>
      </c>
      <c r="K2232" s="296">
        <f t="shared" si="999"/>
        <v>1.3306486914320439</v>
      </c>
      <c r="L2232" s="296">
        <f t="shared" si="999"/>
        <v>1.29757677566153</v>
      </c>
      <c r="M2232" s="296">
        <f t="shared" si="999"/>
        <v>1.3180690232396952</v>
      </c>
      <c r="N2232" s="296">
        <f t="shared" si="999"/>
        <v>0.77829783880395154</v>
      </c>
      <c r="O2232" s="296">
        <f t="shared" si="999"/>
        <v>0.64454318061737836</v>
      </c>
      <c r="P2232" s="538">
        <f t="shared" si="998"/>
        <v>0.3630808193772892</v>
      </c>
    </row>
    <row r="2233" spans="2:16" s="3" customFormat="1" ht="13.2" x14ac:dyDescent="0.25">
      <c r="B2233" s="109" t="s">
        <v>29</v>
      </c>
      <c r="C2233" s="295">
        <v>102816.71629614168</v>
      </c>
      <c r="D2233" s="296">
        <v>91364</v>
      </c>
      <c r="E2233" s="296">
        <v>108265</v>
      </c>
      <c r="F2233" s="296">
        <v>134922</v>
      </c>
      <c r="G2233" s="296">
        <v>85979</v>
      </c>
      <c r="H2233" s="296">
        <v>85954</v>
      </c>
      <c r="I2233" s="296">
        <v>109291.2</v>
      </c>
      <c r="J2233" s="295">
        <v>0.15110802981632707</v>
      </c>
      <c r="K2233" s="296">
        <f t="shared" si="999"/>
        <v>0.11817407376584674</v>
      </c>
      <c r="L2233" s="296">
        <f t="shared" si="999"/>
        <v>0.12216230982656187</v>
      </c>
      <c r="M2233" s="296">
        <f t="shared" si="999"/>
        <v>0.1382654567401099</v>
      </c>
      <c r="N2233" s="296">
        <f t="shared" si="999"/>
        <v>7.6500060288318475E-2</v>
      </c>
      <c r="O2233" s="296">
        <f t="shared" si="999"/>
        <v>6.5537973407770192E-2</v>
      </c>
      <c r="P2233" s="538">
        <f t="shared" si="998"/>
        <v>8.0184714500022181E-2</v>
      </c>
    </row>
    <row r="2234" spans="2:16" s="3" customFormat="1" ht="13.2" x14ac:dyDescent="0.25">
      <c r="B2234" s="106" t="s">
        <v>494</v>
      </c>
      <c r="C2234" s="295">
        <v>111551.29368744028</v>
      </c>
      <c r="D2234" s="296">
        <v>89815</v>
      </c>
      <c r="E2234" s="296">
        <v>101808</v>
      </c>
      <c r="F2234" s="296">
        <v>118865</v>
      </c>
      <c r="G2234" s="296">
        <v>83108</v>
      </c>
      <c r="H2234" s="296">
        <v>80403</v>
      </c>
      <c r="I2234" s="296">
        <v>98827.6</v>
      </c>
      <c r="J2234" s="295">
        <v>9.1292225893503332E-2</v>
      </c>
      <c r="K2234" s="296">
        <f t="shared" si="999"/>
        <v>7.0932364952666832E-2</v>
      </c>
      <c r="L2234" s="296">
        <f t="shared" si="999"/>
        <v>7.2038369704132854E-2</v>
      </c>
      <c r="M2234" s="296">
        <f t="shared" si="999"/>
        <v>7.6295143273520841E-2</v>
      </c>
      <c r="N2234" s="296">
        <f t="shared" si="999"/>
        <v>4.3746917205151316E-2</v>
      </c>
      <c r="O2234" s="296">
        <f t="shared" si="999"/>
        <v>4.15239666894546E-2</v>
      </c>
      <c r="P2234" s="538">
        <f t="shared" si="998"/>
        <v>4.827512218965594E-2</v>
      </c>
    </row>
    <row r="2235" spans="2:16" s="3" customFormat="1" ht="13.2" x14ac:dyDescent="0.25">
      <c r="B2235" s="106"/>
      <c r="C2235" s="295"/>
      <c r="D2235" s="296"/>
      <c r="E2235" s="296"/>
      <c r="F2235" s="296"/>
      <c r="G2235" s="296"/>
      <c r="H2235" s="296"/>
      <c r="I2235" s="296"/>
      <c r="J2235" s="295"/>
      <c r="K2235" s="296"/>
      <c r="L2235" s="296"/>
      <c r="M2235" s="296"/>
      <c r="N2235" s="296"/>
      <c r="O2235" s="296"/>
      <c r="P2235" s="538"/>
    </row>
    <row r="2236" spans="2:16" s="3" customFormat="1" ht="13.2" x14ac:dyDescent="0.25">
      <c r="B2236" s="110" t="s">
        <v>328</v>
      </c>
      <c r="C2236" s="295"/>
      <c r="D2236" s="296"/>
      <c r="E2236" s="296"/>
      <c r="F2236" s="296"/>
      <c r="G2236" s="296"/>
      <c r="H2236" s="296"/>
      <c r="I2236" s="296"/>
      <c r="J2236" s="295"/>
      <c r="K2236" s="296"/>
      <c r="L2236" s="296"/>
      <c r="M2236" s="296"/>
      <c r="N2236" s="296"/>
      <c r="O2236" s="296"/>
      <c r="P2236" s="538"/>
    </row>
    <row r="2237" spans="2:16" s="3" customFormat="1" ht="13.2" x14ac:dyDescent="0.25">
      <c r="B2237" s="106" t="s">
        <v>115</v>
      </c>
      <c r="C2237" s="295">
        <v>63539.575240452112</v>
      </c>
      <c r="D2237" s="296">
        <v>66576.63103697708</v>
      </c>
      <c r="E2237" s="296">
        <v>81287.096753029851</v>
      </c>
      <c r="F2237" s="296">
        <v>83559.522471082892</v>
      </c>
      <c r="G2237" s="296">
        <v>92526.321536197473</v>
      </c>
      <c r="H2237" s="296">
        <v>88336.172237468883</v>
      </c>
      <c r="I2237" s="296">
        <v>83767.293207276176</v>
      </c>
      <c r="J2237" s="295">
        <v>836.35517349091913</v>
      </c>
      <c r="K2237" s="296">
        <v>700.34220503221115</v>
      </c>
      <c r="L2237" s="296">
        <v>675.40565464117924</v>
      </c>
      <c r="M2237" s="296">
        <v>606.63353107659111</v>
      </c>
      <c r="N2237" s="296">
        <v>678.08198820251289</v>
      </c>
      <c r="O2237" s="296">
        <v>577.20592676125273</v>
      </c>
      <c r="P2237" s="538">
        <f t="shared" si="998"/>
        <v>564.21489763567786</v>
      </c>
    </row>
    <row r="2238" spans="2:16" s="3" customFormat="1" ht="13.2" x14ac:dyDescent="0.25">
      <c r="B2238" s="106" t="s">
        <v>56</v>
      </c>
      <c r="C2238" s="295">
        <v>18214.139941690963</v>
      </c>
      <c r="D2238" s="296">
        <v>22030.75801749271</v>
      </c>
      <c r="E2238" s="296">
        <v>25166.845173254747</v>
      </c>
      <c r="F2238" s="296">
        <v>26777.468349758627</v>
      </c>
      <c r="G2238" s="296">
        <v>31848.307717872103</v>
      </c>
      <c r="H2238" s="296">
        <v>38041.493658640407</v>
      </c>
      <c r="I2238" s="296">
        <v>38786.350770851022</v>
      </c>
      <c r="J2238" s="295">
        <v>13.941597861159901</v>
      </c>
      <c r="K2238" s="296">
        <v>11.429397503928667</v>
      </c>
      <c r="L2238" s="296">
        <v>8.3040532863210927</v>
      </c>
      <c r="M2238" s="296">
        <v>5.3468168555585249</v>
      </c>
      <c r="N2238" s="296">
        <v>3.9103697733930325</v>
      </c>
      <c r="O2238" s="296">
        <v>2.7691942913627177</v>
      </c>
      <c r="P2238" s="538">
        <f t="shared" si="998"/>
        <v>1.3820892731532968</v>
      </c>
    </row>
    <row r="2239" spans="2:16" s="3" customFormat="1" ht="13.2" x14ac:dyDescent="0.25">
      <c r="B2239" s="106" t="s">
        <v>111</v>
      </c>
      <c r="C2239" s="295">
        <v>14557.871720116618</v>
      </c>
      <c r="D2239" s="296">
        <v>13673.469387755102</v>
      </c>
      <c r="E2239" s="296">
        <v>12583.340358588774</v>
      </c>
      <c r="F2239" s="296">
        <v>12135.653920826704</v>
      </c>
      <c r="G2239" s="296">
        <v>11391.013858604752</v>
      </c>
      <c r="H2239" s="296">
        <v>10432.858404881137</v>
      </c>
      <c r="I2239" s="296">
        <v>6296.4711619928285</v>
      </c>
      <c r="J2239" s="295">
        <v>6.8783022662578546</v>
      </c>
      <c r="K2239" s="296">
        <v>6.7203384322313049</v>
      </c>
      <c r="L2239" s="296">
        <v>6.4815370859208077</v>
      </c>
      <c r="M2239" s="296">
        <v>6.533526961972294</v>
      </c>
      <c r="N2239" s="296">
        <v>6.5313985860435197</v>
      </c>
      <c r="O2239" s="296">
        <v>6.5653408510208964</v>
      </c>
      <c r="P2239" s="538"/>
    </row>
    <row r="2240" spans="2:16" s="3" customFormat="1" ht="13.2" x14ac:dyDescent="0.25">
      <c r="B2240" s="106" t="s">
        <v>484</v>
      </c>
      <c r="C2240" s="295">
        <v>3291.0574437523187</v>
      </c>
      <c r="D2240" s="296">
        <v>3590.038920962073</v>
      </c>
      <c r="E2240" s="296">
        <v>3807.7745152373027</v>
      </c>
      <c r="F2240" s="296">
        <v>4229.5370545716351</v>
      </c>
      <c r="G2240" s="296">
        <v>4782.6157840687465</v>
      </c>
      <c r="H2240" s="296">
        <v>5232.2663636084317</v>
      </c>
      <c r="I2240" s="296">
        <v>4780.6748535580791</v>
      </c>
      <c r="J2240" s="295">
        <v>6.6470398370756051E-2</v>
      </c>
      <c r="K2240" s="296">
        <v>6.1026755424706189E-2</v>
      </c>
      <c r="L2240" s="296">
        <v>6.3872749393160969E-2</v>
      </c>
      <c r="M2240" s="296">
        <v>6.3386016643777285E-2</v>
      </c>
      <c r="N2240" s="296">
        <v>6.3007528783825581E-2</v>
      </c>
      <c r="O2240" s="296">
        <v>5.8257840793395223E-2</v>
      </c>
      <c r="P2240" s="538">
        <f t="shared" si="998"/>
        <v>6.2348932497741857E-2</v>
      </c>
    </row>
    <row r="2241" spans="2:16" s="3" customFormat="1" ht="13.2" x14ac:dyDescent="0.25">
      <c r="B2241" s="111"/>
      <c r="C2241" s="295"/>
      <c r="D2241" s="296"/>
      <c r="E2241" s="296"/>
      <c r="F2241" s="296"/>
      <c r="G2241" s="296"/>
      <c r="H2241" s="296"/>
      <c r="I2241" s="296"/>
      <c r="J2241" s="295"/>
      <c r="K2241" s="296"/>
      <c r="L2241" s="296"/>
      <c r="M2241" s="296"/>
      <c r="N2241" s="296"/>
      <c r="O2241" s="296"/>
      <c r="P2241" s="538"/>
    </row>
    <row r="2242" spans="2:16" s="3" customFormat="1" ht="13.2" x14ac:dyDescent="0.25">
      <c r="B2242" s="110" t="s">
        <v>329</v>
      </c>
      <c r="C2242" s="295"/>
      <c r="D2242" s="296"/>
      <c r="E2242" s="296"/>
      <c r="F2242" s="296"/>
      <c r="G2242" s="296"/>
      <c r="H2242" s="296"/>
      <c r="I2242" s="296"/>
      <c r="J2242" s="295"/>
      <c r="K2242" s="296"/>
      <c r="L2242" s="296"/>
      <c r="M2242" s="296"/>
      <c r="N2242" s="296"/>
      <c r="O2242" s="296"/>
      <c r="P2242" s="538"/>
    </row>
    <row r="2243" spans="2:16" s="3" customFormat="1" ht="13.2" x14ac:dyDescent="0.25">
      <c r="B2243" s="111" t="s">
        <v>291</v>
      </c>
      <c r="C2243" s="295">
        <v>113277194.98747188</v>
      </c>
      <c r="D2243" s="296">
        <v>83545793.854494259</v>
      </c>
      <c r="E2243" s="296">
        <v>89879150.519048035</v>
      </c>
      <c r="F2243" s="296">
        <v>92884398.242756456</v>
      </c>
      <c r="G2243" s="296">
        <v>96522701.851851851</v>
      </c>
      <c r="H2243" s="296">
        <v>99990433.476090327</v>
      </c>
      <c r="I2243" s="296">
        <v>597074664.11369598</v>
      </c>
      <c r="J2243" s="295">
        <v>3103.3147495335015</v>
      </c>
      <c r="K2243" s="296">
        <v>1964.0273133314745</v>
      </c>
      <c r="L2243" s="296">
        <v>1291.6454770287855</v>
      </c>
      <c r="M2243" s="296">
        <v>1245.049103156126</v>
      </c>
      <c r="N2243" s="296">
        <v>1229.6355510637586</v>
      </c>
      <c r="O2243" s="296">
        <v>468.20549386868538</v>
      </c>
      <c r="P2243" s="538">
        <f t="shared" si="998"/>
        <v>1122.1993233482374</v>
      </c>
    </row>
    <row r="2244" spans="2:16" s="3" customFormat="1" ht="13.2" x14ac:dyDescent="0.25">
      <c r="B2244" s="111" t="s">
        <v>298</v>
      </c>
      <c r="C2244" s="295">
        <v>1647164.5649127278</v>
      </c>
      <c r="D2244" s="296">
        <v>1237583.5612663613</v>
      </c>
      <c r="E2244" s="296">
        <v>1247815.5895271725</v>
      </c>
      <c r="F2244" s="296">
        <v>1468621.1022709475</v>
      </c>
      <c r="G2244" s="296">
        <v>1440468.9679413533</v>
      </c>
      <c r="H2244" s="296">
        <v>1502080.5488993512</v>
      </c>
      <c r="I2244" s="296">
        <v>6730192.7901250003</v>
      </c>
      <c r="J2244" s="295">
        <v>7.25811803469945</v>
      </c>
      <c r="K2244" s="296">
        <v>4.2080365905010577</v>
      </c>
      <c r="L2244" s="296">
        <v>3.033752050217895</v>
      </c>
      <c r="M2244" s="296">
        <v>2.7472171914119317</v>
      </c>
      <c r="N2244" s="296">
        <v>2.2602860024656612</v>
      </c>
      <c r="O2244" s="296">
        <v>1.7893105990375826</v>
      </c>
      <c r="P2244" s="538">
        <f t="shared" si="998"/>
        <v>5.0542800953719684</v>
      </c>
    </row>
    <row r="2245" spans="2:16" s="3" customFormat="1" ht="13.2" x14ac:dyDescent="0.25">
      <c r="B2245" s="111" t="s">
        <v>292</v>
      </c>
      <c r="C2245" s="295">
        <v>352642.12001528859</v>
      </c>
      <c r="D2245" s="296">
        <v>325998.44250756287</v>
      </c>
      <c r="E2245" s="296">
        <v>302587.48887549166</v>
      </c>
      <c r="F2245" s="296">
        <v>320197.33750978857</v>
      </c>
      <c r="G2245" s="296">
        <v>298661.57886098803</v>
      </c>
      <c r="H2245" s="296">
        <v>338155.64734801452</v>
      </c>
      <c r="I2245" s="296">
        <v>1371003.7257631118</v>
      </c>
      <c r="J2245" s="295">
        <v>12160.073103975468</v>
      </c>
      <c r="K2245" s="296">
        <v>10187.45132836134</v>
      </c>
      <c r="L2245" s="296">
        <v>12607.812036478819</v>
      </c>
      <c r="M2245" s="296">
        <v>13341.555729574524</v>
      </c>
      <c r="N2245" s="296">
        <v>14221.979945761334</v>
      </c>
      <c r="O2245" s="296">
        <v>15370.711243091569</v>
      </c>
      <c r="P2245" s="538">
        <f t="shared" si="998"/>
        <v>78897.607513558833</v>
      </c>
    </row>
    <row r="2246" spans="2:16" s="3" customFormat="1" ht="13.2" x14ac:dyDescent="0.25">
      <c r="B2246" s="111" t="s">
        <v>294</v>
      </c>
      <c r="C2246" s="295">
        <v>1402971.9284834587</v>
      </c>
      <c r="D2246" s="296">
        <v>1032752.8678827089</v>
      </c>
      <c r="E2246" s="296">
        <v>1036377.5729911291</v>
      </c>
      <c r="F2246" s="296">
        <v>1285917.9326546595</v>
      </c>
      <c r="G2246" s="296">
        <v>1420812.4076809452</v>
      </c>
      <c r="H2246" s="296">
        <v>1472718.6335875927</v>
      </c>
      <c r="I2246" s="296">
        <v>6540961.9540109998</v>
      </c>
      <c r="J2246" s="295">
        <v>0.23870142609235032</v>
      </c>
      <c r="K2246" s="296">
        <v>0.1568986711441408</v>
      </c>
      <c r="L2246" s="296">
        <v>0.13612578128762345</v>
      </c>
      <c r="M2246" s="296">
        <v>0.14061640858241956</v>
      </c>
      <c r="N2246" s="296">
        <v>0.36432086923434703</v>
      </c>
      <c r="O2246" s="296">
        <v>0.3441727487403845</v>
      </c>
      <c r="P2246" s="538">
        <f t="shared" si="998"/>
        <v>1.5286157204612747</v>
      </c>
    </row>
    <row r="2247" spans="2:16" s="3" customFormat="1" ht="13.2" x14ac:dyDescent="0.25">
      <c r="B2247" s="111" t="s">
        <v>293</v>
      </c>
      <c r="C2247" s="295">
        <v>469096.70021658816</v>
      </c>
      <c r="D2247" s="296">
        <v>311848.62371581758</v>
      </c>
      <c r="E2247" s="296">
        <v>299885.74053340225</v>
      </c>
      <c r="F2247" s="296">
        <v>253468.03445575567</v>
      </c>
      <c r="G2247" s="296">
        <v>207551.80808578149</v>
      </c>
      <c r="H2247" s="296">
        <v>223535.49073769039</v>
      </c>
      <c r="I2247" s="296">
        <v>701788.18707500002</v>
      </c>
      <c r="J2247" s="295">
        <v>0.58656517498494898</v>
      </c>
      <c r="K2247" s="296">
        <v>0.43823583996039572</v>
      </c>
      <c r="L2247" s="296">
        <v>0.43190664458312655</v>
      </c>
      <c r="M2247" s="296">
        <v>0.48975828676163374</v>
      </c>
      <c r="N2247" s="296">
        <v>0.46198697874896549</v>
      </c>
      <c r="O2247" s="296">
        <v>0.5591980115666576</v>
      </c>
      <c r="P2247" s="538">
        <f t="shared" si="998"/>
        <v>2.3791989281877601</v>
      </c>
    </row>
    <row r="2248" spans="2:16" s="3" customFormat="1" ht="13.2" x14ac:dyDescent="0.25">
      <c r="B2248" s="111"/>
      <c r="C2248" s="295"/>
      <c r="D2248" s="296"/>
      <c r="E2248" s="296"/>
      <c r="F2248" s="296"/>
      <c r="G2248" s="296"/>
      <c r="H2248" s="296"/>
      <c r="I2248" s="296"/>
      <c r="J2248" s="295"/>
      <c r="K2248" s="296"/>
      <c r="L2248" s="296"/>
      <c r="M2248" s="296"/>
      <c r="N2248" s="296"/>
      <c r="O2248" s="296"/>
      <c r="P2248" s="538"/>
    </row>
    <row r="2249" spans="2:16" s="3" customFormat="1" ht="13.2" x14ac:dyDescent="0.25">
      <c r="B2249" s="112" t="s">
        <v>330</v>
      </c>
      <c r="C2249" s="295"/>
      <c r="D2249" s="296"/>
      <c r="E2249" s="296"/>
      <c r="F2249" s="296"/>
      <c r="G2249" s="296"/>
      <c r="H2249" s="296"/>
      <c r="I2249" s="296"/>
      <c r="J2249" s="295"/>
      <c r="K2249" s="296"/>
      <c r="L2249" s="296"/>
      <c r="M2249" s="296"/>
      <c r="N2249" s="296"/>
      <c r="O2249" s="296"/>
      <c r="P2249" s="538"/>
    </row>
    <row r="2250" spans="2:16" s="3" customFormat="1" ht="13.2" x14ac:dyDescent="0.25">
      <c r="B2250" s="111" t="s">
        <v>42</v>
      </c>
      <c r="C2250" s="295">
        <v>4642254.7328018881</v>
      </c>
      <c r="D2250" s="296">
        <v>4355092.402128242</v>
      </c>
      <c r="E2250" s="296">
        <v>4226735.9925440922</v>
      </c>
      <c r="F2250" s="296">
        <v>4500579.2812516559</v>
      </c>
      <c r="G2250" s="296">
        <v>5594546.104676188</v>
      </c>
      <c r="H2250" s="296">
        <v>5675498.5447553555</v>
      </c>
      <c r="I2250" s="296"/>
      <c r="J2250" s="295">
        <v>2564.1342118602588</v>
      </c>
      <c r="K2250" s="296">
        <v>2335.9191859525158</v>
      </c>
      <c r="L2250" s="296">
        <v>2299.6900325546394</v>
      </c>
      <c r="M2250" s="296">
        <v>2440.1107349164481</v>
      </c>
      <c r="N2250" s="296">
        <v>2923.070306028329</v>
      </c>
      <c r="O2250" s="296">
        <v>2906.3820308450686</v>
      </c>
      <c r="P2250" s="538"/>
    </row>
    <row r="2251" spans="2:16" s="3" customFormat="1" ht="13.2" x14ac:dyDescent="0.25">
      <c r="B2251" s="111" t="s">
        <v>476</v>
      </c>
      <c r="C2251" s="295">
        <v>1719092.0497489588</v>
      </c>
      <c r="D2251" s="296">
        <v>1654027.1227009899</v>
      </c>
      <c r="E2251" s="296">
        <v>1632100.7179916329</v>
      </c>
      <c r="F2251" s="296">
        <v>1832079.2116413133</v>
      </c>
      <c r="G2251" s="296">
        <v>1707249.9761046076</v>
      </c>
      <c r="H2251" s="296">
        <v>1667682.0607118104</v>
      </c>
      <c r="I2251" s="296"/>
      <c r="J2251" s="295">
        <v>1205.0991750868086</v>
      </c>
      <c r="K2251" s="296">
        <v>1114.9717370091678</v>
      </c>
      <c r="L2251" s="296">
        <v>1088.6020117828778</v>
      </c>
      <c r="M2251" s="296">
        <v>1200.4093871895343</v>
      </c>
      <c r="N2251" s="296">
        <v>1127.9012455337208</v>
      </c>
      <c r="O2251" s="296">
        <v>1101.4098228504283</v>
      </c>
      <c r="P2251" s="538"/>
    </row>
    <row r="2252" spans="2:16" s="3" customFormat="1" ht="13.2" x14ac:dyDescent="0.25">
      <c r="B2252" s="111"/>
      <c r="C2252" s="295"/>
      <c r="D2252" s="296"/>
      <c r="E2252" s="296"/>
      <c r="F2252" s="296"/>
      <c r="G2252" s="296"/>
      <c r="H2252" s="296"/>
      <c r="I2252" s="296"/>
      <c r="J2252" s="295"/>
      <c r="K2252" s="296"/>
      <c r="L2252" s="296"/>
      <c r="M2252" s="296"/>
      <c r="N2252" s="296"/>
      <c r="O2252" s="296"/>
      <c r="P2252" s="538"/>
    </row>
    <row r="2253" spans="2:16" s="3" customFormat="1" ht="13.2" x14ac:dyDescent="0.25">
      <c r="B2253" s="112" t="s">
        <v>331</v>
      </c>
      <c r="C2253" s="295"/>
      <c r="D2253" s="296"/>
      <c r="E2253" s="296"/>
      <c r="F2253" s="296"/>
      <c r="G2253" s="296"/>
      <c r="H2253" s="296"/>
      <c r="I2253" s="296"/>
      <c r="J2253" s="295"/>
      <c r="K2253" s="296"/>
      <c r="L2253" s="296"/>
      <c r="M2253" s="296"/>
      <c r="N2253" s="296"/>
      <c r="O2253" s="296"/>
      <c r="P2253" s="538"/>
    </row>
    <row r="2254" spans="2:16" s="3" customFormat="1" ht="13.2" x14ac:dyDescent="0.25">
      <c r="B2254" s="113" t="s">
        <v>126</v>
      </c>
      <c r="C2254" s="295">
        <v>4381319.4563848292</v>
      </c>
      <c r="D2254" s="296">
        <v>3695452.2459739232</v>
      </c>
      <c r="E2254" s="296">
        <v>4196068.0155366771</v>
      </c>
      <c r="F2254" s="296">
        <v>4572578.3169272998</v>
      </c>
      <c r="G2254" s="296">
        <v>4574386.5308509897</v>
      </c>
      <c r="H2254" s="296">
        <v>3772693.8328474071</v>
      </c>
      <c r="I2254" s="296">
        <v>3937801.7198464097</v>
      </c>
      <c r="J2254" s="295">
        <v>2372.0773932682682</v>
      </c>
      <c r="K2254" s="296">
        <v>2046.8271393089626</v>
      </c>
      <c r="L2254" s="296">
        <v>2252.2089730161601</v>
      </c>
      <c r="M2254" s="296">
        <v>2365.9176664029405</v>
      </c>
      <c r="N2254" s="296">
        <v>2322.0236197213144</v>
      </c>
      <c r="O2254" s="296">
        <v>2282.3314173305548</v>
      </c>
      <c r="P2254" s="538">
        <f t="shared" si="998"/>
        <v>2477.6146000674548</v>
      </c>
    </row>
    <row r="2255" spans="2:16" s="3" customFormat="1" ht="13.2" x14ac:dyDescent="0.25">
      <c r="B2255" s="113" t="s">
        <v>122</v>
      </c>
      <c r="C2255" s="295">
        <v>146474.12693537824</v>
      </c>
      <c r="D2255" s="296">
        <v>103905.74082367549</v>
      </c>
      <c r="E2255" s="296">
        <v>87773.232965003161</v>
      </c>
      <c r="F2255" s="296">
        <v>70800.880673635693</v>
      </c>
      <c r="G2255" s="296">
        <v>63848.496973590118</v>
      </c>
      <c r="H2255" s="296">
        <v>56534.207021551374</v>
      </c>
      <c r="I2255" s="296">
        <v>34542.916605575527</v>
      </c>
      <c r="J2255" s="295">
        <v>6.1404635772811451</v>
      </c>
      <c r="K2255" s="296">
        <v>4.9715665465873444</v>
      </c>
      <c r="L2255" s="296">
        <v>4.8510327403082627</v>
      </c>
      <c r="M2255" s="296">
        <v>5.25540978871999</v>
      </c>
      <c r="N2255" s="296">
        <v>5.5607469929968758</v>
      </c>
      <c r="O2255" s="296">
        <v>5.690408356472207</v>
      </c>
      <c r="P2255" s="538">
        <f t="shared" si="998"/>
        <v>6.4330341384951311</v>
      </c>
    </row>
    <row r="2256" spans="2:16" s="3" customFormat="1" ht="13.2" x14ac:dyDescent="0.25">
      <c r="B2256" s="113" t="s">
        <v>128</v>
      </c>
      <c r="C2256" s="295">
        <v>81805.686066737311</v>
      </c>
      <c r="D2256" s="296">
        <v>63686.841654924327</v>
      </c>
      <c r="E2256" s="296">
        <v>58878.801475067303</v>
      </c>
      <c r="F2256" s="296">
        <v>65411.050399777625</v>
      </c>
      <c r="G2256" s="296">
        <v>68444.791006431828</v>
      </c>
      <c r="H2256" s="296">
        <v>66428.090507221874</v>
      </c>
      <c r="I2256" s="296">
        <v>70171.391114348138</v>
      </c>
      <c r="J2256" s="295">
        <v>7.0455805375953187</v>
      </c>
      <c r="K2256" s="296">
        <v>5.8818167814111266</v>
      </c>
      <c r="L2256" s="296">
        <v>5.2590648119749854</v>
      </c>
      <c r="M2256" s="296">
        <v>5.5647506230172645</v>
      </c>
      <c r="N2256" s="296">
        <v>5.8335285951105282</v>
      </c>
      <c r="O2256" s="296">
        <v>5.8008570029937641</v>
      </c>
      <c r="P2256" s="538">
        <f t="shared" si="998"/>
        <v>6.9588393471522414</v>
      </c>
    </row>
    <row r="2257" spans="2:16" s="3" customFormat="1" ht="13.2" x14ac:dyDescent="0.25">
      <c r="B2257" s="113" t="s">
        <v>129</v>
      </c>
      <c r="C2257" s="295">
        <v>309269.8454025978</v>
      </c>
      <c r="D2257" s="296">
        <v>253461.32957542303</v>
      </c>
      <c r="E2257" s="296">
        <v>240299.72475817974</v>
      </c>
      <c r="F2257" s="296">
        <v>273892.71583835478</v>
      </c>
      <c r="G2257" s="296">
        <v>308242.24793864932</v>
      </c>
      <c r="H2257" s="296">
        <v>313331.22784204804</v>
      </c>
      <c r="I2257" s="296">
        <v>325363.63576842827</v>
      </c>
      <c r="J2257" s="295">
        <v>2.2778353422632724</v>
      </c>
      <c r="K2257" s="296">
        <v>1.7135357838859324</v>
      </c>
      <c r="L2257" s="296">
        <v>1.5116017406965068</v>
      </c>
      <c r="M2257" s="296">
        <v>1.5696013971666651</v>
      </c>
      <c r="N2257" s="296">
        <v>1.5682936239557839</v>
      </c>
      <c r="O2257" s="296">
        <v>1.4117198821448438</v>
      </c>
      <c r="P2257" s="538">
        <f t="shared" si="998"/>
        <v>1.2716638289972246</v>
      </c>
    </row>
    <row r="2258" spans="2:16" s="3" customFormat="1" ht="13.2" x14ac:dyDescent="0.25">
      <c r="B2258" s="113"/>
      <c r="C2258" s="295"/>
      <c r="D2258" s="296"/>
      <c r="E2258" s="296"/>
      <c r="F2258" s="296"/>
      <c r="G2258" s="296"/>
      <c r="H2258" s="296"/>
      <c r="I2258" s="296"/>
      <c r="J2258" s="295"/>
      <c r="K2258" s="296"/>
      <c r="L2258" s="296"/>
      <c r="M2258" s="296"/>
      <c r="N2258" s="296"/>
      <c r="O2258" s="296"/>
      <c r="P2258" s="538"/>
    </row>
    <row r="2259" spans="2:16" s="3" customFormat="1" ht="13.2" x14ac:dyDescent="0.25">
      <c r="B2259" s="112" t="s">
        <v>332</v>
      </c>
      <c r="C2259" s="295"/>
      <c r="D2259" s="296"/>
      <c r="E2259" s="296"/>
      <c r="F2259" s="296"/>
      <c r="G2259" s="296"/>
      <c r="H2259" s="296"/>
      <c r="I2259" s="296"/>
      <c r="J2259" s="295"/>
      <c r="K2259" s="296"/>
      <c r="L2259" s="296"/>
      <c r="M2259" s="296"/>
      <c r="N2259" s="296"/>
      <c r="O2259" s="296"/>
      <c r="P2259" s="538"/>
    </row>
    <row r="2260" spans="2:16" s="3" customFormat="1" ht="13.2" x14ac:dyDescent="0.25">
      <c r="B2260" s="113" t="s">
        <v>164</v>
      </c>
      <c r="C2260" s="295">
        <v>437460.3994546599</v>
      </c>
      <c r="D2260" s="296">
        <v>510666.1969189638</v>
      </c>
      <c r="E2260" s="296">
        <v>552376.38020791649</v>
      </c>
      <c r="F2260" s="296">
        <v>569762.08983225562</v>
      </c>
      <c r="G2260" s="296">
        <v>619948.09683391231</v>
      </c>
      <c r="H2260" s="296">
        <v>646443.52014861314</v>
      </c>
      <c r="I2260" s="296">
        <v>967029.0355759511</v>
      </c>
      <c r="J2260" s="295">
        <v>14.853215705180265</v>
      </c>
      <c r="K2260" s="296">
        <v>15.280511913946732</v>
      </c>
      <c r="L2260" s="296">
        <v>14.628500578078674</v>
      </c>
      <c r="M2260" s="296">
        <v>13.425791535996385</v>
      </c>
      <c r="N2260" s="296">
        <v>12.910353698835756</v>
      </c>
      <c r="O2260" s="296">
        <v>11.39744455868453</v>
      </c>
      <c r="P2260" s="538">
        <f t="shared" si="998"/>
        <v>9.7872958133680363</v>
      </c>
    </row>
    <row r="2261" spans="2:16" s="3" customFormat="1" ht="13.2" x14ac:dyDescent="0.25">
      <c r="B2261" s="113" t="s">
        <v>42</v>
      </c>
      <c r="C2261" s="295">
        <v>88812.317646704469</v>
      </c>
      <c r="D2261" s="296">
        <v>84626.583836826467</v>
      </c>
      <c r="E2261" s="296">
        <v>87575.374663125913</v>
      </c>
      <c r="F2261" s="296">
        <v>92583.208045270643</v>
      </c>
      <c r="G2261" s="296">
        <v>85562.014037029701</v>
      </c>
      <c r="H2261" s="296">
        <v>67966.029614151063</v>
      </c>
      <c r="I2261" s="296">
        <v>57040.239664023</v>
      </c>
      <c r="J2261" s="295">
        <v>1076.6173404294293</v>
      </c>
      <c r="K2261" s="296">
        <v>1036.3411728875747</v>
      </c>
      <c r="L2261" s="296">
        <v>1161.4001016262307</v>
      </c>
      <c r="M2261" s="296">
        <v>1325.7991758115281</v>
      </c>
      <c r="N2261" s="296">
        <v>1260.1180270549291</v>
      </c>
      <c r="O2261" s="296">
        <v>1112.4100562072583</v>
      </c>
      <c r="P2261" s="538">
        <f t="shared" si="998"/>
        <v>1040.6713919472916</v>
      </c>
    </row>
    <row r="2262" spans="2:16" s="3" customFormat="1" ht="13.2" x14ac:dyDescent="0.25">
      <c r="B2262" s="113" t="s">
        <v>165</v>
      </c>
      <c r="C2262" s="295">
        <v>142536.80492387168</v>
      </c>
      <c r="D2262" s="296">
        <v>159543.42037450304</v>
      </c>
      <c r="E2262" s="296">
        <v>184645.83664386993</v>
      </c>
      <c r="F2262" s="296">
        <v>193634.30388398399</v>
      </c>
      <c r="G2262" s="296">
        <v>194722.1951950808</v>
      </c>
      <c r="H2262" s="296">
        <v>211563.57487503064</v>
      </c>
      <c r="I2262" s="296">
        <v>199743.67472624505</v>
      </c>
      <c r="J2262" s="295">
        <v>4.8777569851333782</v>
      </c>
      <c r="K2262" s="296">
        <v>4.8043226164616888</v>
      </c>
      <c r="L2262" s="296">
        <v>4.9135860389344677</v>
      </c>
      <c r="M2262" s="296">
        <v>4.5803249359733629</v>
      </c>
      <c r="N2262" s="296">
        <v>4.0683422648042429</v>
      </c>
      <c r="O2262" s="296">
        <v>3.7401492130090821</v>
      </c>
      <c r="P2262" s="538">
        <f t="shared" si="998"/>
        <v>2.0247562159525576</v>
      </c>
    </row>
    <row r="2263" spans="2:16" s="3" customFormat="1" ht="13.2" x14ac:dyDescent="0.25">
      <c r="B2263" s="113" t="s">
        <v>167</v>
      </c>
      <c r="C2263" s="295">
        <v>235232.5922044027</v>
      </c>
      <c r="D2263" s="296">
        <v>295815.79670175945</v>
      </c>
      <c r="E2263" s="296">
        <v>280155.16890092072</v>
      </c>
      <c r="F2263" s="296">
        <v>283544.57790300099</v>
      </c>
      <c r="G2263" s="296">
        <v>339663.88760180178</v>
      </c>
      <c r="H2263" s="296">
        <v>366913.91565943143</v>
      </c>
      <c r="I2263" s="296">
        <v>710245.12118568306</v>
      </c>
      <c r="J2263" s="295">
        <v>1589.9465508915355</v>
      </c>
      <c r="K2263" s="296">
        <v>2284.6976428381827</v>
      </c>
      <c r="L2263" s="296">
        <v>2636.7297145525285</v>
      </c>
      <c r="M2263" s="296">
        <v>3055.0422133237184</v>
      </c>
      <c r="N2263" s="296">
        <v>3826.5519923596216</v>
      </c>
      <c r="O2263" s="296">
        <v>4003.6872644082691</v>
      </c>
      <c r="P2263" s="538">
        <f t="shared" si="998"/>
        <v>7175.78776279257</v>
      </c>
    </row>
    <row r="2264" spans="2:16" s="3" customFormat="1" ht="13.2" x14ac:dyDescent="0.25">
      <c r="B2264" s="113"/>
      <c r="C2264" s="295"/>
      <c r="D2264" s="296"/>
      <c r="E2264" s="296"/>
      <c r="F2264" s="296"/>
      <c r="G2264" s="296"/>
      <c r="H2264" s="296"/>
      <c r="I2264" s="296"/>
      <c r="J2264" s="295"/>
      <c r="K2264" s="296"/>
      <c r="L2264" s="296"/>
      <c r="M2264" s="296"/>
      <c r="N2264" s="296"/>
      <c r="O2264" s="296"/>
      <c r="P2264" s="538"/>
    </row>
    <row r="2265" spans="2:16" s="3" customFormat="1" ht="13.2" x14ac:dyDescent="0.25">
      <c r="B2265" s="110" t="s">
        <v>477</v>
      </c>
      <c r="C2265" s="295"/>
      <c r="D2265" s="296"/>
      <c r="E2265" s="296"/>
      <c r="F2265" s="296"/>
      <c r="G2265" s="296"/>
      <c r="H2265" s="296"/>
      <c r="I2265" s="296"/>
      <c r="J2265" s="295"/>
      <c r="K2265" s="296"/>
      <c r="L2265" s="296"/>
      <c r="M2265" s="296"/>
      <c r="N2265" s="296"/>
      <c r="O2265" s="296"/>
      <c r="P2265" s="538"/>
    </row>
    <row r="2266" spans="2:16" s="3" customFormat="1" ht="13.2" x14ac:dyDescent="0.25">
      <c r="B2266" s="113" t="s">
        <v>485</v>
      </c>
      <c r="C2266" s="295">
        <v>2960.4865921787709</v>
      </c>
      <c r="D2266" s="296">
        <v>2754.586033519553</v>
      </c>
      <c r="E2266" s="296">
        <v>2452.6217877094973</v>
      </c>
      <c r="F2266" s="296">
        <v>2370.0888268156423</v>
      </c>
      <c r="G2266" s="296">
        <v>2784.9581005586592</v>
      </c>
      <c r="H2266" s="296">
        <v>2316.3167597765364</v>
      </c>
      <c r="I2266" s="493">
        <v>1645.1753040049152</v>
      </c>
      <c r="J2266" s="295">
        <v>134.56757237176234</v>
      </c>
      <c r="K2266" s="296">
        <v>144.9782122905028</v>
      </c>
      <c r="L2266" s="296">
        <v>136.25676598386096</v>
      </c>
      <c r="M2266" s="296">
        <v>131.6716014897579</v>
      </c>
      <c r="N2266" s="296">
        <v>146.57674213466626</v>
      </c>
      <c r="O2266" s="296">
        <v>110.30079808459696</v>
      </c>
      <c r="P2266" s="538">
        <f t="shared" si="998"/>
        <v>74.780695636587055</v>
      </c>
    </row>
    <row r="2267" spans="2:16" s="3" customFormat="1" ht="13.2" x14ac:dyDescent="0.25">
      <c r="B2267" s="113" t="s">
        <v>486</v>
      </c>
      <c r="C2267" s="295">
        <v>4254.273184357542</v>
      </c>
      <c r="D2267" s="296">
        <v>4450.6899441340784</v>
      </c>
      <c r="E2267" s="296">
        <v>4402.2525139664804</v>
      </c>
      <c r="F2267" s="296">
        <v>4478.7167597765365</v>
      </c>
      <c r="G2267" s="296">
        <v>4490.9810055865919</v>
      </c>
      <c r="H2267" s="296">
        <v>4434.5497206703913</v>
      </c>
      <c r="I2267" s="494">
        <v>3855.3424391122453</v>
      </c>
      <c r="J2267" s="295">
        <v>2.6942832073195326</v>
      </c>
      <c r="K2267" s="296">
        <v>2.717148928042783</v>
      </c>
      <c r="L2267" s="296">
        <v>2.6376587860793772</v>
      </c>
      <c r="M2267" s="296">
        <v>2.7359296027956854</v>
      </c>
      <c r="N2267" s="296">
        <v>2.6779850957582538</v>
      </c>
      <c r="O2267" s="296">
        <v>2.5210629452361522</v>
      </c>
      <c r="P2267" s="538">
        <f t="shared" si="998"/>
        <v>2.7518504204941077</v>
      </c>
    </row>
    <row r="2268" spans="2:16" s="3" customFormat="1" ht="13.2" x14ac:dyDescent="0.25">
      <c r="B2268" s="113"/>
      <c r="C2268" s="295"/>
      <c r="D2268" s="296"/>
      <c r="E2268" s="296"/>
      <c r="F2268" s="296"/>
      <c r="G2268" s="296"/>
      <c r="H2268" s="296"/>
      <c r="I2268" s="296"/>
      <c r="J2268" s="295"/>
      <c r="K2268" s="296"/>
      <c r="L2268" s="296"/>
      <c r="M2268" s="296"/>
      <c r="N2268" s="296"/>
      <c r="O2268" s="296"/>
      <c r="P2268" s="538"/>
    </row>
    <row r="2269" spans="2:16" s="3" customFormat="1" ht="13.2" x14ac:dyDescent="0.25">
      <c r="B2269" s="112" t="s">
        <v>337</v>
      </c>
      <c r="C2269" s="295"/>
      <c r="D2269" s="296"/>
      <c r="E2269" s="296"/>
      <c r="F2269" s="296"/>
      <c r="G2269" s="296"/>
      <c r="H2269" s="296"/>
      <c r="I2269" s="296"/>
      <c r="J2269" s="295"/>
      <c r="K2269" s="296"/>
      <c r="L2269" s="296"/>
      <c r="M2269" s="296"/>
      <c r="N2269" s="296"/>
      <c r="O2269" s="296"/>
      <c r="P2269" s="538"/>
    </row>
    <row r="2270" spans="2:16" s="3" customFormat="1" ht="13.2" x14ac:dyDescent="0.25">
      <c r="B2270" s="114" t="s">
        <v>241</v>
      </c>
      <c r="C2270" s="295">
        <v>394594.3249515841</v>
      </c>
      <c r="D2270" s="296">
        <v>381844.82506426214</v>
      </c>
      <c r="E2270" s="296">
        <v>426602.36492080078</v>
      </c>
      <c r="F2270" s="296">
        <v>588054.51000586513</v>
      </c>
      <c r="G2270" s="296">
        <v>534583.67977305141</v>
      </c>
      <c r="H2270" s="296">
        <v>648723.51629586343</v>
      </c>
      <c r="I2270" s="296">
        <v>864347.27366183489</v>
      </c>
      <c r="J2270" s="295">
        <v>821.32205394157859</v>
      </c>
      <c r="K2270" s="296">
        <f t="shared" ref="K2270:K2275" si="1000">D2270/D2181/1000</f>
        <v>477.39494613904611</v>
      </c>
      <c r="L2270" s="296">
        <f t="shared" ref="L2270:L2275" si="1001">E2270/E2181/1000</f>
        <v>322.64464657205258</v>
      </c>
      <c r="M2270" s="296">
        <f t="shared" ref="M2270:M2276" si="1002">F2270/F2181/1000</f>
        <v>281.67064545736349</v>
      </c>
      <c r="N2270" s="296">
        <f t="shared" ref="N2270:N2276" si="1003">G2270/G2181/1000</f>
        <v>171.75809699746736</v>
      </c>
      <c r="O2270" s="296">
        <f t="shared" ref="O2270:O2276" si="1004">H2270/H2181/1000</f>
        <v>130.95348247450184</v>
      </c>
      <c r="P2270" s="538">
        <f t="shared" si="998"/>
        <v>99.340156048704813</v>
      </c>
    </row>
    <row r="2271" spans="2:16" s="3" customFormat="1" ht="26.4" x14ac:dyDescent="0.25">
      <c r="B2271" s="114" t="s">
        <v>246</v>
      </c>
      <c r="C2271" s="295">
        <v>30017.150979287413</v>
      </c>
      <c r="D2271" s="296">
        <v>28086.617293898886</v>
      </c>
      <c r="E2271" s="296">
        <v>25569.481839102085</v>
      </c>
      <c r="F2271" s="296">
        <v>24274.801419684038</v>
      </c>
      <c r="G2271" s="296">
        <v>23562.568341012353</v>
      </c>
      <c r="H2271" s="296">
        <v>22461.719762023531</v>
      </c>
      <c r="I2271" s="296">
        <v>14995.10174965079</v>
      </c>
      <c r="J2271" s="295">
        <v>2.8274665350279222</v>
      </c>
      <c r="K2271" s="296">
        <f t="shared" si="1000"/>
        <v>2.6927764779935495</v>
      </c>
      <c r="L2271" s="296">
        <f t="shared" si="1001"/>
        <v>2.5418319095441499</v>
      </c>
      <c r="M2271" s="296">
        <f t="shared" si="1002"/>
        <v>2.5518359566229578</v>
      </c>
      <c r="N2271" s="296">
        <f t="shared" si="1003"/>
        <v>2.6080863493529809</v>
      </c>
      <c r="O2271" s="296">
        <f t="shared" si="1004"/>
        <v>2.6049420481909311</v>
      </c>
      <c r="P2271" s="538">
        <f t="shared" si="998"/>
        <v>2.4655636104766079</v>
      </c>
    </row>
    <row r="2272" spans="2:16" s="3" customFormat="1" ht="13.2" x14ac:dyDescent="0.25">
      <c r="B2272" s="108" t="s">
        <v>242</v>
      </c>
      <c r="C2272" s="295">
        <v>21437.679050407543</v>
      </c>
      <c r="D2272" s="296">
        <v>20430.932279855293</v>
      </c>
      <c r="E2272" s="296">
        <v>20459.889369660556</v>
      </c>
      <c r="F2272" s="296">
        <v>23724.961233788945</v>
      </c>
      <c r="G2272" s="296">
        <v>25334.063059036878</v>
      </c>
      <c r="H2272" s="296">
        <v>25678.922247682902</v>
      </c>
      <c r="I2272" s="296">
        <v>26381.918870906069</v>
      </c>
      <c r="J2272" s="295">
        <v>4.4689250071986963</v>
      </c>
      <c r="K2272" s="296">
        <f t="shared" si="1000"/>
        <v>3.1383510783431081</v>
      </c>
      <c r="L2272" s="296">
        <f t="shared" si="1001"/>
        <v>2.0796905299733264</v>
      </c>
      <c r="M2272" s="296">
        <f t="shared" si="1002"/>
        <v>1.6937829129893154</v>
      </c>
      <c r="N2272" s="296">
        <f t="shared" si="1003"/>
        <v>1.2389396308697211</v>
      </c>
      <c r="O2272" s="296">
        <f t="shared" si="1004"/>
        <v>0.99980824981973404</v>
      </c>
      <c r="P2272" s="538">
        <f t="shared" si="998"/>
        <v>0.8162596650245324</v>
      </c>
    </row>
    <row r="2273" spans="2:16" s="3" customFormat="1" ht="13.2" x14ac:dyDescent="0.25">
      <c r="B2273" s="108" t="s">
        <v>487</v>
      </c>
      <c r="C2273" s="295">
        <v>435.28817395807761</v>
      </c>
      <c r="D2273" s="296">
        <v>277.87968018194812</v>
      </c>
      <c r="E2273" s="296">
        <v>221.00211103018623</v>
      </c>
      <c r="F2273" s="296">
        <v>224.77668708197515</v>
      </c>
      <c r="G2273" s="296">
        <v>238.14729516513577</v>
      </c>
      <c r="H2273" s="296">
        <v>248.24330471452993</v>
      </c>
      <c r="I2273" s="296">
        <v>89.836262593182596</v>
      </c>
      <c r="J2273" s="295">
        <v>4.5518894353148549E-2</v>
      </c>
      <c r="K2273" s="296">
        <f t="shared" si="1000"/>
        <v>6.4714971347021769E-2</v>
      </c>
      <c r="L2273" s="296">
        <f t="shared" si="1001"/>
        <v>7.9239519788065441E-2</v>
      </c>
      <c r="M2273" s="296">
        <f t="shared" si="1002"/>
        <v>8.9087718127812576E-2</v>
      </c>
      <c r="N2273" s="296">
        <f t="shared" si="1003"/>
        <v>9.2252269015217936E-2</v>
      </c>
      <c r="O2273" s="296">
        <f t="shared" si="1004"/>
        <v>9.2532251934015333E-2</v>
      </c>
      <c r="P2273" s="538">
        <f t="shared" si="998"/>
        <v>8.2253102330066746E-2</v>
      </c>
    </row>
    <row r="2274" spans="2:16" s="3" customFormat="1" ht="13.2" x14ac:dyDescent="0.25">
      <c r="B2274" s="108" t="s">
        <v>243</v>
      </c>
      <c r="C2274" s="295">
        <v>68.22843078405667</v>
      </c>
      <c r="D2274" s="296">
        <v>86.139146294022652</v>
      </c>
      <c r="E2274" s="296">
        <v>105.06952854767995</v>
      </c>
      <c r="F2274" s="296">
        <v>127.54909914176847</v>
      </c>
      <c r="G2274" s="296">
        <v>135.70138016515546</v>
      </c>
      <c r="H2274" s="296">
        <v>156.91301855783826</v>
      </c>
      <c r="I2274" s="296">
        <v>199.01446012381408</v>
      </c>
      <c r="J2274" s="295">
        <v>1.1593072403750761E-2</v>
      </c>
      <c r="K2274" s="296">
        <f t="shared" si="1000"/>
        <v>1.2399290221265274E-2</v>
      </c>
      <c r="L2274" s="296">
        <f t="shared" si="1001"/>
        <v>1.3196670528975716E-2</v>
      </c>
      <c r="M2274" s="296">
        <f t="shared" si="1002"/>
        <v>1.3800739623352213E-2</v>
      </c>
      <c r="N2274" s="296">
        <f t="shared" si="1003"/>
        <v>1.4146088955285517E-2</v>
      </c>
      <c r="O2274" s="296">
        <f t="shared" si="1004"/>
        <v>1.5206606480814349E-2</v>
      </c>
      <c r="P2274" s="538">
        <f t="shared" si="998"/>
        <v>1.6740150598577905E-2</v>
      </c>
    </row>
    <row r="2275" spans="2:16" s="3" customFormat="1" ht="13.2" x14ac:dyDescent="0.25">
      <c r="B2275" s="108" t="s">
        <v>245</v>
      </c>
      <c r="C2275" s="295" t="s">
        <v>10</v>
      </c>
      <c r="D2275" s="296">
        <v>217.1843074051848</v>
      </c>
      <c r="E2275" s="296">
        <v>209.11550244789782</v>
      </c>
      <c r="F2275" s="296">
        <v>243.58735302582483</v>
      </c>
      <c r="G2275" s="296">
        <v>254.56729454239806</v>
      </c>
      <c r="H2275" s="296">
        <v>255.18045395409956</v>
      </c>
      <c r="I2275" s="296">
        <v>199.30526668825371</v>
      </c>
      <c r="J2275" s="295" t="s">
        <v>10</v>
      </c>
      <c r="K2275" s="296">
        <f t="shared" si="1000"/>
        <v>5.8575231837988614E-2</v>
      </c>
      <c r="L2275" s="296">
        <f t="shared" si="1001"/>
        <v>4.7139428689913596E-2</v>
      </c>
      <c r="M2275" s="296">
        <f t="shared" si="1002"/>
        <v>5.0921580671586163E-2</v>
      </c>
      <c r="N2275" s="296">
        <f t="shared" si="1003"/>
        <v>4.9323200022629986E-2</v>
      </c>
      <c r="O2275" s="296">
        <f t="shared" si="1004"/>
        <v>5.0591994265160332E-2</v>
      </c>
      <c r="P2275" s="538">
        <f t="shared" si="998"/>
        <v>4.13959316929624E-2</v>
      </c>
    </row>
    <row r="2276" spans="2:16" s="3" customFormat="1" ht="13.2" x14ac:dyDescent="0.25">
      <c r="B2276" s="108" t="s">
        <v>321</v>
      </c>
      <c r="C2276" s="295" t="s">
        <v>10</v>
      </c>
      <c r="D2276" s="296" t="s">
        <v>10</v>
      </c>
      <c r="E2276" s="296" t="s">
        <v>10</v>
      </c>
      <c r="F2276" s="296">
        <v>59.434005547054433</v>
      </c>
      <c r="G2276" s="296">
        <v>167.65371907034907</v>
      </c>
      <c r="H2276" s="296">
        <v>221.76155324588416</v>
      </c>
      <c r="I2276" s="296">
        <v>263.82602724217315</v>
      </c>
      <c r="J2276" s="295" t="s">
        <v>10</v>
      </c>
      <c r="K2276" s="296" t="s">
        <v>10</v>
      </c>
      <c r="L2276" s="296" t="s">
        <v>10</v>
      </c>
      <c r="M2276" s="296">
        <f t="shared" si="1002"/>
        <v>8.6506462508466581E-2</v>
      </c>
      <c r="N2276" s="296">
        <f t="shared" si="1003"/>
        <v>7.8615957991616234E-2</v>
      </c>
      <c r="O2276" s="296">
        <f t="shared" si="1004"/>
        <v>8.0794456220934327E-2</v>
      </c>
      <c r="P2276" s="538">
        <f t="shared" si="998"/>
        <v>8.2195912057858325E-2</v>
      </c>
    </row>
    <row r="2277" spans="2:16" s="3" customFormat="1" ht="13.2" x14ac:dyDescent="0.25">
      <c r="B2277" s="111"/>
      <c r="C2277" s="295"/>
      <c r="D2277" s="296"/>
      <c r="E2277" s="296"/>
      <c r="F2277" s="296"/>
      <c r="G2277" s="296"/>
      <c r="H2277" s="296"/>
      <c r="I2277" s="296"/>
      <c r="J2277" s="295"/>
      <c r="K2277" s="296"/>
      <c r="L2277" s="296"/>
      <c r="M2277" s="296"/>
      <c r="N2277" s="296"/>
      <c r="O2277" s="296"/>
      <c r="P2277" s="538"/>
    </row>
    <row r="2278" spans="2:16" s="3" customFormat="1" ht="13.2" x14ac:dyDescent="0.25">
      <c r="B2278" s="110" t="s">
        <v>333</v>
      </c>
      <c r="C2278" s="295"/>
      <c r="D2278" s="296"/>
      <c r="E2278" s="296"/>
      <c r="F2278" s="296"/>
      <c r="G2278" s="296"/>
      <c r="H2278" s="296"/>
      <c r="I2278" s="296"/>
      <c r="J2278" s="295"/>
      <c r="K2278" s="296"/>
      <c r="L2278" s="296"/>
      <c r="M2278" s="296"/>
      <c r="N2278" s="296"/>
      <c r="O2278" s="296"/>
      <c r="P2278" s="538"/>
    </row>
    <row r="2279" spans="2:16" s="3" customFormat="1" ht="13.2" x14ac:dyDescent="0.25">
      <c r="B2279" s="113" t="s">
        <v>42</v>
      </c>
      <c r="C2279" s="295">
        <v>82385.425235680013</v>
      </c>
      <c r="D2279" s="296">
        <v>44242.292580699992</v>
      </c>
      <c r="E2279" s="296">
        <v>51867.062172799997</v>
      </c>
      <c r="F2279" s="296">
        <v>52822.694535260001</v>
      </c>
      <c r="G2279" s="296">
        <v>58442.951032870005</v>
      </c>
      <c r="H2279" s="296">
        <v>65830.727987850012</v>
      </c>
      <c r="I2279" s="296">
        <v>69205.105368930002</v>
      </c>
      <c r="J2279" s="295">
        <v>1458.3814277615907</v>
      </c>
      <c r="K2279" s="296">
        <v>629.89112134030006</v>
      </c>
      <c r="L2279" s="296">
        <v>635.5634517792372</v>
      </c>
      <c r="M2279" s="296">
        <v>612.40863653001611</v>
      </c>
      <c r="N2279" s="296">
        <v>636.13452447829593</v>
      </c>
      <c r="O2279" s="296">
        <v>680.3717352527467</v>
      </c>
      <c r="P2279" s="538">
        <f t="shared" si="998"/>
        <v>637.99971761311667</v>
      </c>
    </row>
    <row r="2280" spans="2:16" s="3" customFormat="1" ht="13.2" x14ac:dyDescent="0.25">
      <c r="B2280" s="113" t="s">
        <v>288</v>
      </c>
      <c r="C2280" s="295">
        <v>26418.941999999999</v>
      </c>
      <c r="D2280" s="296">
        <v>24222.633999999998</v>
      </c>
      <c r="E2280" s="296">
        <v>29920.347000000002</v>
      </c>
      <c r="F2280" s="296">
        <v>29302.844999999998</v>
      </c>
      <c r="G2280" s="296">
        <v>29590.302</v>
      </c>
      <c r="H2280" s="296">
        <v>29590.302</v>
      </c>
      <c r="I2280" s="296">
        <v>17671.347951780001</v>
      </c>
      <c r="J2280" s="295">
        <v>4.2467355730589933</v>
      </c>
      <c r="K2280" s="296">
        <v>4.0170205638474288</v>
      </c>
      <c r="L2280" s="296">
        <v>0.25691522411128281</v>
      </c>
      <c r="M2280" s="296">
        <v>0.26239395567494961</v>
      </c>
      <c r="N2280" s="296">
        <v>0.24886713204373423</v>
      </c>
      <c r="O2280" s="296">
        <v>0.24886713204373423</v>
      </c>
      <c r="P2280" s="538"/>
    </row>
    <row r="2281" spans="2:16" s="3" customFormat="1" ht="13.2" x14ac:dyDescent="0.25">
      <c r="B2281" s="113"/>
      <c r="C2281" s="295"/>
      <c r="D2281" s="296"/>
      <c r="E2281" s="296"/>
      <c r="F2281" s="296"/>
      <c r="G2281" s="296"/>
      <c r="H2281" s="296"/>
      <c r="I2281" s="296"/>
      <c r="J2281" s="295"/>
      <c r="K2281" s="296"/>
      <c r="L2281" s="296"/>
      <c r="M2281" s="296"/>
      <c r="N2281" s="296"/>
      <c r="O2281" s="296"/>
      <c r="P2281" s="538"/>
    </row>
    <row r="2282" spans="2:16" s="3" customFormat="1" ht="13.2" x14ac:dyDescent="0.25">
      <c r="B2282" s="112" t="s">
        <v>334</v>
      </c>
      <c r="C2282" s="295"/>
      <c r="D2282" s="296"/>
      <c r="E2282" s="296"/>
      <c r="F2282" s="296"/>
      <c r="G2282" s="296"/>
      <c r="H2282" s="296"/>
      <c r="I2282" s="296"/>
      <c r="J2282" s="295"/>
      <c r="K2282" s="296"/>
      <c r="L2282" s="296"/>
      <c r="M2282" s="296"/>
      <c r="N2282" s="296"/>
      <c r="O2282" s="296"/>
      <c r="P2282" s="538"/>
    </row>
    <row r="2283" spans="2:16" s="3" customFormat="1" ht="13.2" x14ac:dyDescent="0.25">
      <c r="B2283" s="115" t="s">
        <v>42</v>
      </c>
      <c r="C2283" s="295">
        <v>161754.553015627</v>
      </c>
      <c r="D2283" s="296">
        <v>152311.45938192727</v>
      </c>
      <c r="E2283" s="296">
        <v>158716.98962437615</v>
      </c>
      <c r="F2283" s="296">
        <v>201424.52580119501</v>
      </c>
      <c r="G2283" s="296">
        <v>186142.88004246284</v>
      </c>
      <c r="H2283" s="296">
        <v>175892.32931268733</v>
      </c>
      <c r="I2283" s="296">
        <v>265018.0170955963</v>
      </c>
      <c r="J2283" s="295">
        <v>1633.8843738952221</v>
      </c>
      <c r="K2283" s="296">
        <v>1508.0342513062103</v>
      </c>
      <c r="L2283" s="296">
        <v>1603.2019153977387</v>
      </c>
      <c r="M2283" s="296">
        <v>1994.3022356553961</v>
      </c>
      <c r="N2283" s="296">
        <v>1707.7328444262646</v>
      </c>
      <c r="O2283" s="296">
        <v>1556.5692859529852</v>
      </c>
      <c r="P2283" s="538">
        <f t="shared" si="998"/>
        <v>2494.1933206805984</v>
      </c>
    </row>
    <row r="2284" spans="2:16" s="3" customFormat="1" ht="13.2" x14ac:dyDescent="0.25">
      <c r="B2284" s="115" t="s">
        <v>196</v>
      </c>
      <c r="C2284" s="295">
        <v>61945.526540100735</v>
      </c>
      <c r="D2284" s="296">
        <v>55991.175251010565</v>
      </c>
      <c r="E2284" s="296">
        <v>40491.579721565533</v>
      </c>
      <c r="F2284" s="296">
        <v>37202.968766974467</v>
      </c>
      <c r="G2284" s="296">
        <v>36099.201035031852</v>
      </c>
      <c r="H2284" s="296">
        <v>34384.085605534179</v>
      </c>
      <c r="I2284" s="296">
        <v>27878.336092550249</v>
      </c>
      <c r="J2284" s="295">
        <v>2.9450188523391052</v>
      </c>
      <c r="K2284" s="296">
        <v>2.7839685387336197</v>
      </c>
      <c r="L2284" s="296">
        <v>2.1340560620620606</v>
      </c>
      <c r="M2284" s="296">
        <v>2.1266130540170609</v>
      </c>
      <c r="N2284" s="296">
        <v>2.169814331612181</v>
      </c>
      <c r="O2284" s="296">
        <v>2.1827007938509606</v>
      </c>
      <c r="P2284" s="538">
        <f t="shared" si="998"/>
        <v>2.3792824919291382</v>
      </c>
    </row>
    <row r="2285" spans="2:16" s="3" customFormat="1" ht="13.2" x14ac:dyDescent="0.25">
      <c r="B2285" s="115" t="s">
        <v>197</v>
      </c>
      <c r="C2285" s="295">
        <v>8681.6390288002058</v>
      </c>
      <c r="D2285" s="296">
        <v>12024.745338375278</v>
      </c>
      <c r="E2285" s="296">
        <v>15506.60572629367</v>
      </c>
      <c r="F2285" s="296">
        <v>19465.859043997825</v>
      </c>
      <c r="G2285" s="296">
        <v>21879.407643312101</v>
      </c>
      <c r="H2285" s="296">
        <v>25940.701002914364</v>
      </c>
      <c r="I2285" s="296">
        <v>30856.443549813826</v>
      </c>
      <c r="J2285" s="295">
        <v>5.946328101917949</v>
      </c>
      <c r="K2285" s="296">
        <v>5.574754445236568</v>
      </c>
      <c r="L2285" s="296">
        <v>5.2105529994266364</v>
      </c>
      <c r="M2285" s="296">
        <v>4.7431430419098017</v>
      </c>
      <c r="N2285" s="296">
        <v>3.7788268814010535</v>
      </c>
      <c r="O2285" s="296">
        <v>3.2695615078036764</v>
      </c>
      <c r="P2285" s="538">
        <f t="shared" si="998"/>
        <v>1.9071861892070008</v>
      </c>
    </row>
    <row r="2286" spans="2:16" s="3" customFormat="1" ht="13.2" x14ac:dyDescent="0.25">
      <c r="B2286" s="115"/>
      <c r="C2286" s="295"/>
      <c r="D2286" s="296"/>
      <c r="E2286" s="296"/>
      <c r="F2286" s="296"/>
      <c r="G2286" s="296"/>
      <c r="H2286" s="296"/>
      <c r="I2286" s="296"/>
      <c r="J2286" s="295"/>
      <c r="K2286" s="296"/>
      <c r="L2286" s="296"/>
      <c r="M2286" s="296"/>
      <c r="N2286" s="296"/>
      <c r="O2286" s="296"/>
      <c r="P2286" s="538"/>
    </row>
    <row r="2287" spans="2:16" s="3" customFormat="1" ht="13.2" x14ac:dyDescent="0.25">
      <c r="B2287" s="110" t="s">
        <v>335</v>
      </c>
      <c r="C2287" s="295"/>
      <c r="D2287" s="296"/>
      <c r="E2287" s="296"/>
      <c r="F2287" s="296"/>
      <c r="G2287" s="296"/>
      <c r="H2287" s="296"/>
      <c r="I2287" s="296"/>
      <c r="J2287" s="295"/>
      <c r="K2287" s="296"/>
      <c r="L2287" s="296"/>
      <c r="M2287" s="296"/>
      <c r="N2287" s="296"/>
      <c r="O2287" s="296"/>
      <c r="P2287" s="538"/>
    </row>
    <row r="2288" spans="2:16" s="3" customFormat="1" ht="13.2" x14ac:dyDescent="0.25">
      <c r="B2288" s="113" t="s">
        <v>42</v>
      </c>
      <c r="C2288" s="295">
        <v>150244.423706734</v>
      </c>
      <c r="D2288" s="296">
        <v>178508.40921445269</v>
      </c>
      <c r="E2288" s="296">
        <v>229691.37991592893</v>
      </c>
      <c r="F2288" s="296">
        <v>234071.84143016808</v>
      </c>
      <c r="G2288" s="296">
        <v>234447.4293102886</v>
      </c>
      <c r="H2288" s="296">
        <v>230257.83789322039</v>
      </c>
      <c r="I2288" s="296">
        <v>164360.9763164022</v>
      </c>
      <c r="J2288" s="295">
        <v>531.48305925449699</v>
      </c>
      <c r="K2288" s="296">
        <v>562.79380378287772</v>
      </c>
      <c r="L2288" s="296">
        <v>626.642603059924</v>
      </c>
      <c r="M2288" s="296">
        <v>622.68822990992646</v>
      </c>
      <c r="N2288" s="296">
        <v>549.81402776573066</v>
      </c>
      <c r="O2288" s="296">
        <v>532.33560552289362</v>
      </c>
      <c r="P2288" s="538">
        <f t="shared" si="998"/>
        <v>421.82886291259911</v>
      </c>
    </row>
    <row r="2289" spans="2:16" s="3" customFormat="1" ht="13.2" x14ac:dyDescent="0.25">
      <c r="B2289" s="115" t="s">
        <v>488</v>
      </c>
      <c r="C2289" s="295">
        <v>15461.37557317032</v>
      </c>
      <c r="D2289" s="296">
        <v>14442.8473233353</v>
      </c>
      <c r="E2289" s="296">
        <v>13702.32195788223</v>
      </c>
      <c r="F2289" s="296">
        <v>13682.143306407395</v>
      </c>
      <c r="G2289" s="296">
        <v>13233.596574865651</v>
      </c>
      <c r="H2289" s="296">
        <v>12630.284588865265</v>
      </c>
      <c r="I2289" s="296">
        <v>7210.4245791108906</v>
      </c>
      <c r="J2289" s="295">
        <v>2.927911529231678</v>
      </c>
      <c r="K2289" s="296">
        <v>2.8776007748431636</v>
      </c>
      <c r="L2289" s="296">
        <v>2.8524462990988244</v>
      </c>
      <c r="M2289" s="296">
        <v>3.012656655286218</v>
      </c>
      <c r="N2289" s="296">
        <v>3.1710172818360189</v>
      </c>
      <c r="O2289" s="296">
        <v>3.1582487217789139</v>
      </c>
      <c r="P2289" s="538">
        <f t="shared" si="998"/>
        <v>3.4170749755515288</v>
      </c>
    </row>
    <row r="2290" spans="2:16" s="3" customFormat="1" ht="13.2" x14ac:dyDescent="0.25">
      <c r="B2290" s="115" t="s">
        <v>489</v>
      </c>
      <c r="C2290" s="295">
        <v>2434.3549400554516</v>
      </c>
      <c r="D2290" s="296">
        <v>1831.5506667544373</v>
      </c>
      <c r="E2290" s="296">
        <v>2259.136203419986</v>
      </c>
      <c r="F2290" s="296">
        <v>2813.2262050481431</v>
      </c>
      <c r="G2290" s="296">
        <v>3879.3956456977089</v>
      </c>
      <c r="H2290" s="296">
        <v>5250.6615433718343</v>
      </c>
      <c r="I2290" s="296">
        <v>7036.3459459485812</v>
      </c>
      <c r="J2290" s="295">
        <v>1.4121625615419313</v>
      </c>
      <c r="K2290" s="296">
        <v>0.90804422093895887</v>
      </c>
      <c r="L2290" s="296">
        <v>0.96060851150338655</v>
      </c>
      <c r="M2290" s="296">
        <v>0.94463392531903101</v>
      </c>
      <c r="N2290" s="296">
        <v>0.93391610880772447</v>
      </c>
      <c r="O2290" s="296">
        <v>0.97851873915613308</v>
      </c>
      <c r="P2290" s="538">
        <f t="shared" si="998"/>
        <v>0.8338637690434858</v>
      </c>
    </row>
    <row r="2291" spans="2:16" s="3" customFormat="1" ht="13.2" x14ac:dyDescent="0.25">
      <c r="B2291" s="115"/>
      <c r="C2291" s="295"/>
      <c r="D2291" s="296"/>
      <c r="E2291" s="296"/>
      <c r="F2291" s="296"/>
      <c r="G2291" s="296"/>
      <c r="H2291" s="296"/>
      <c r="I2291" s="296"/>
      <c r="J2291" s="295"/>
      <c r="K2291" s="296"/>
      <c r="L2291" s="296"/>
      <c r="M2291" s="296"/>
      <c r="N2291" s="296"/>
      <c r="O2291" s="296"/>
      <c r="P2291" s="538"/>
    </row>
    <row r="2292" spans="2:16" s="3" customFormat="1" ht="13.2" x14ac:dyDescent="0.25">
      <c r="B2292" s="116" t="s">
        <v>336</v>
      </c>
      <c r="C2292" s="295"/>
      <c r="D2292" s="296"/>
      <c r="E2292" s="296"/>
      <c r="F2292" s="296"/>
      <c r="G2292" s="296"/>
      <c r="H2292" s="296"/>
      <c r="I2292" s="296"/>
      <c r="J2292" s="295"/>
      <c r="K2292" s="296"/>
      <c r="L2292" s="296"/>
      <c r="M2292" s="296"/>
      <c r="N2292" s="296"/>
      <c r="O2292" s="296"/>
      <c r="P2292" s="538"/>
    </row>
    <row r="2293" spans="2:16" s="3" customFormat="1" ht="13.2" x14ac:dyDescent="0.25">
      <c r="B2293" s="111" t="s">
        <v>212</v>
      </c>
      <c r="C2293" s="295">
        <v>131224.98161937197</v>
      </c>
      <c r="D2293" s="296">
        <v>134616.22293249384</v>
      </c>
      <c r="E2293" s="296">
        <v>150827.97953307815</v>
      </c>
      <c r="F2293" s="296">
        <v>227857.12147350205</v>
      </c>
      <c r="G2293" s="296">
        <v>323850.54052232695</v>
      </c>
      <c r="H2293" s="296">
        <v>173767.35892941654</v>
      </c>
      <c r="I2293" s="296">
        <v>119499.00756664282</v>
      </c>
      <c r="J2293" s="295">
        <v>447.09471567658574</v>
      </c>
      <c r="K2293" s="296">
        <v>395.296430523114</v>
      </c>
      <c r="L2293" s="296">
        <v>285.96885173536134</v>
      </c>
      <c r="M2293" s="296">
        <v>316.8554920924214</v>
      </c>
      <c r="N2293" s="296">
        <v>355.6807681443313</v>
      </c>
      <c r="O2293" s="296">
        <v>168.06605417368272</v>
      </c>
      <c r="P2293" s="538">
        <f t="shared" ref="P2293:P2308" si="1005">I2293/I2204/1000</f>
        <v>75.209586354314254</v>
      </c>
    </row>
    <row r="2294" spans="2:16" s="3" customFormat="1" ht="13.2" x14ac:dyDescent="0.25">
      <c r="B2294" s="111" t="s">
        <v>216</v>
      </c>
      <c r="C2294" s="295">
        <v>1384.5553197108716</v>
      </c>
      <c r="D2294" s="296">
        <v>1596.5848908561086</v>
      </c>
      <c r="E2294" s="296">
        <v>1795.6357947560334</v>
      </c>
      <c r="F2294" s="296">
        <v>1945.6363640975703</v>
      </c>
      <c r="G2294" s="296">
        <v>2324.4322269707695</v>
      </c>
      <c r="H2294" s="296">
        <v>2688.2312725856614</v>
      </c>
      <c r="I2294" s="296">
        <v>3086.6937421277917</v>
      </c>
      <c r="J2294" s="295" t="s">
        <v>10</v>
      </c>
      <c r="K2294" s="296">
        <v>7.6698536822304708E-2</v>
      </c>
      <c r="L2294" s="296">
        <v>8.0612388505001034E-2</v>
      </c>
      <c r="M2294" s="296">
        <v>8.5525454956391023E-2</v>
      </c>
      <c r="N2294" s="296">
        <v>9.4578907209294419E-2</v>
      </c>
      <c r="O2294" s="296">
        <v>0.10129340598546789</v>
      </c>
      <c r="P2294" s="538">
        <f t="shared" si="1005"/>
        <v>0.12093113685637613</v>
      </c>
    </row>
    <row r="2295" spans="2:16" s="3" customFormat="1" ht="13.2" x14ac:dyDescent="0.25">
      <c r="B2295" s="111" t="s">
        <v>217</v>
      </c>
      <c r="C2295" s="295">
        <v>594.19610062893082</v>
      </c>
      <c r="D2295" s="296">
        <v>622.32046117313041</v>
      </c>
      <c r="E2295" s="296">
        <v>679.89041713281119</v>
      </c>
      <c r="F2295" s="296">
        <v>748.75519391895807</v>
      </c>
      <c r="G2295" s="296">
        <v>853.19682806030062</v>
      </c>
      <c r="H2295" s="296">
        <v>938.87410343489466</v>
      </c>
      <c r="I2295" s="296">
        <v>902.58052717076066</v>
      </c>
      <c r="J2295" s="295">
        <v>5.4648772245831957E-2</v>
      </c>
      <c r="K2295" s="296">
        <v>5.4218327855902505E-2</v>
      </c>
      <c r="L2295" s="296">
        <v>5.5037207273886793E-2</v>
      </c>
      <c r="M2295" s="296">
        <v>5.8683084225058559E-2</v>
      </c>
      <c r="N2295" s="296">
        <v>6.13916270101066E-2</v>
      </c>
      <c r="O2295" s="296">
        <v>6.1448951355415421E-2</v>
      </c>
      <c r="P2295" s="538">
        <f t="shared" si="1005"/>
        <v>6.5672419918684111E-2</v>
      </c>
    </row>
    <row r="2296" spans="2:16" s="3" customFormat="1" ht="13.2" x14ac:dyDescent="0.25">
      <c r="B2296" s="111"/>
      <c r="C2296" s="295"/>
      <c r="D2296" s="296"/>
      <c r="E2296" s="296"/>
      <c r="F2296" s="296"/>
      <c r="G2296" s="296"/>
      <c r="H2296" s="296"/>
      <c r="I2296" s="296"/>
      <c r="J2296" s="295"/>
      <c r="K2296" s="296"/>
      <c r="L2296" s="296"/>
      <c r="M2296" s="296"/>
      <c r="N2296" s="296"/>
      <c r="O2296" s="296"/>
      <c r="P2296" s="538"/>
    </row>
    <row r="2297" spans="2:16" s="3" customFormat="1" ht="13.2" x14ac:dyDescent="0.25">
      <c r="B2297" s="116" t="s">
        <v>338</v>
      </c>
      <c r="C2297" s="295"/>
      <c r="D2297" s="296"/>
      <c r="E2297" s="296"/>
      <c r="F2297" s="296"/>
      <c r="G2297" s="296"/>
      <c r="H2297" s="296"/>
      <c r="I2297" s="296"/>
      <c r="J2297" s="295"/>
      <c r="K2297" s="296"/>
      <c r="L2297" s="296"/>
      <c r="M2297" s="296"/>
      <c r="N2297" s="296"/>
      <c r="O2297" s="296"/>
      <c r="P2297" s="538"/>
    </row>
    <row r="2298" spans="2:16" s="3" customFormat="1" ht="13.2" x14ac:dyDescent="0.25">
      <c r="B2298" s="111" t="s">
        <v>226</v>
      </c>
      <c r="C2298" s="295">
        <v>447686.82086885802</v>
      </c>
      <c r="D2298" s="296">
        <v>303273.5754437882</v>
      </c>
      <c r="E2298" s="296">
        <v>258844.19208162033</v>
      </c>
      <c r="F2298" s="296">
        <v>319087.54545125546</v>
      </c>
      <c r="G2298" s="296">
        <v>340529.70515849831</v>
      </c>
      <c r="H2298" s="296">
        <v>371148.79476608371</v>
      </c>
      <c r="I2298" s="296">
        <v>439098.64051651955</v>
      </c>
      <c r="J2298" s="295">
        <v>3467.5911334009111</v>
      </c>
      <c r="K2298" s="296">
        <v>1881.0229950367689</v>
      </c>
      <c r="L2298" s="296">
        <v>1484.0111458509841</v>
      </c>
      <c r="M2298" s="296">
        <v>1502.6845249535211</v>
      </c>
      <c r="N2298" s="296">
        <v>1451.2981919318195</v>
      </c>
      <c r="O2298" s="296">
        <v>1560.3403405562999</v>
      </c>
      <c r="P2298" s="538">
        <f t="shared" si="1005"/>
        <v>509.2138188794936</v>
      </c>
    </row>
    <row r="2299" spans="2:16" s="3" customFormat="1" ht="13.2" x14ac:dyDescent="0.25">
      <c r="B2299" s="111"/>
      <c r="C2299" s="295"/>
      <c r="D2299" s="296"/>
      <c r="E2299" s="296"/>
      <c r="F2299" s="296"/>
      <c r="G2299" s="296"/>
      <c r="H2299" s="296"/>
      <c r="I2299" s="296"/>
      <c r="J2299" s="295"/>
      <c r="K2299" s="296"/>
      <c r="L2299" s="296"/>
      <c r="M2299" s="296"/>
      <c r="N2299" s="296"/>
      <c r="O2299" s="296"/>
      <c r="P2299" s="538"/>
    </row>
    <row r="2300" spans="2:16" s="3" customFormat="1" ht="13.2" x14ac:dyDescent="0.25">
      <c r="B2300" s="440" t="s">
        <v>339</v>
      </c>
      <c r="C2300" s="295"/>
      <c r="D2300" s="296"/>
      <c r="E2300" s="296"/>
      <c r="F2300" s="296"/>
      <c r="G2300" s="296"/>
      <c r="H2300" s="296"/>
      <c r="I2300" s="296"/>
      <c r="J2300" s="295"/>
      <c r="K2300" s="296"/>
      <c r="L2300" s="296"/>
      <c r="M2300" s="296"/>
      <c r="N2300" s="296"/>
      <c r="O2300" s="296"/>
      <c r="P2300" s="538"/>
    </row>
    <row r="2301" spans="2:16" s="3" customFormat="1" ht="13.2" x14ac:dyDescent="0.25">
      <c r="B2301" s="111" t="s">
        <v>42</v>
      </c>
      <c r="C2301" s="295">
        <v>1247158.9120311616</v>
      </c>
      <c r="D2301" s="296">
        <v>972295.55770102597</v>
      </c>
      <c r="E2301" s="296">
        <v>934154.77181914845</v>
      </c>
      <c r="F2301" s="296">
        <v>1006114.7645056135</v>
      </c>
      <c r="G2301" s="296">
        <v>1322588.1657274053</v>
      </c>
      <c r="H2301" s="296">
        <v>1342898.043651222</v>
      </c>
      <c r="I2301" s="296">
        <v>967856.5380153826</v>
      </c>
      <c r="J2301" s="295">
        <v>1504.1668821896064</v>
      </c>
      <c r="K2301" s="296">
        <v>1236.1711165907127</v>
      </c>
      <c r="L2301" s="296">
        <v>1165.0865835432576</v>
      </c>
      <c r="M2301" s="296">
        <v>1178.817409013074</v>
      </c>
      <c r="N2301" s="296">
        <v>1377.640039339449</v>
      </c>
      <c r="O2301" s="296">
        <v>1365.6594903773412</v>
      </c>
      <c r="P2301" s="538"/>
    </row>
    <row r="2302" spans="2:16" s="3" customFormat="1" ht="13.2" x14ac:dyDescent="0.25">
      <c r="B2302" s="106" t="s">
        <v>283</v>
      </c>
      <c r="C2302" s="295">
        <v>85027.669516103633</v>
      </c>
      <c r="D2302" s="296">
        <v>74220.589992259236</v>
      </c>
      <c r="E2302" s="296">
        <v>72232.123430570136</v>
      </c>
      <c r="F2302" s="296">
        <v>75578.439326749562</v>
      </c>
      <c r="G2302" s="296">
        <v>80858.33011992916</v>
      </c>
      <c r="H2302" s="296">
        <v>90115.284224910618</v>
      </c>
      <c r="I2302" s="296">
        <v>75068.602539261279</v>
      </c>
      <c r="J2302" s="295">
        <v>5.1428054948964679</v>
      </c>
      <c r="K2302" s="296">
        <v>4.0839900933080999</v>
      </c>
      <c r="L2302" s="296">
        <v>3.5247757873501864</v>
      </c>
      <c r="M2302" s="296">
        <v>3.0358953769303643</v>
      </c>
      <c r="N2302" s="296">
        <v>2.6747528653932813</v>
      </c>
      <c r="O2302" s="296">
        <v>2.3325233151920188</v>
      </c>
      <c r="P2302" s="538">
        <f t="shared" si="1005"/>
        <v>332.81285762092796</v>
      </c>
    </row>
    <row r="2303" spans="2:16" s="3" customFormat="1" ht="13.2" x14ac:dyDescent="0.25">
      <c r="B2303" s="106"/>
      <c r="C2303" s="295"/>
      <c r="D2303" s="296"/>
      <c r="E2303" s="296"/>
      <c r="F2303" s="296"/>
      <c r="G2303" s="296"/>
      <c r="H2303" s="296"/>
      <c r="I2303" s="296"/>
      <c r="J2303" s="295"/>
      <c r="K2303" s="296"/>
      <c r="L2303" s="296"/>
      <c r="M2303" s="296"/>
      <c r="N2303" s="296"/>
      <c r="O2303" s="296"/>
      <c r="P2303" s="538"/>
    </row>
    <row r="2304" spans="2:16" s="3" customFormat="1" ht="13.2" x14ac:dyDescent="0.25">
      <c r="B2304" s="112" t="s">
        <v>340</v>
      </c>
      <c r="C2304" s="295"/>
      <c r="D2304" s="296"/>
      <c r="E2304" s="296"/>
      <c r="F2304" s="296"/>
      <c r="G2304" s="296"/>
      <c r="H2304" s="296"/>
      <c r="I2304" s="296"/>
      <c r="J2304" s="295"/>
      <c r="K2304" s="296"/>
      <c r="L2304" s="296"/>
      <c r="M2304" s="296"/>
      <c r="N2304" s="296"/>
      <c r="O2304" s="296"/>
      <c r="P2304" s="538"/>
    </row>
    <row r="2305" spans="2:16" s="3" customFormat="1" ht="13.2" x14ac:dyDescent="0.25">
      <c r="B2305" s="111" t="s">
        <v>257</v>
      </c>
      <c r="C2305" s="295">
        <v>89136.003167653005</v>
      </c>
      <c r="D2305" s="296">
        <v>93394.701792085369</v>
      </c>
      <c r="E2305" s="296">
        <v>79119.226214302776</v>
      </c>
      <c r="F2305" s="296">
        <v>78392.837536704566</v>
      </c>
      <c r="G2305" s="296">
        <v>72848.212270666481</v>
      </c>
      <c r="H2305" s="296">
        <v>55012.522380664712</v>
      </c>
      <c r="I2305" s="296">
        <v>49117.077044733516</v>
      </c>
      <c r="J2305" s="295">
        <v>1486.4175824645722</v>
      </c>
      <c r="K2305" s="296">
        <v>1549.8622932639457</v>
      </c>
      <c r="L2305" s="296">
        <v>1282.4460436072029</v>
      </c>
      <c r="M2305" s="296">
        <v>1193.9753192607729</v>
      </c>
      <c r="N2305" s="296">
        <v>1027.1595875844798</v>
      </c>
      <c r="O2305" s="296">
        <v>778.14507518939581</v>
      </c>
      <c r="P2305" s="538">
        <f t="shared" si="1005"/>
        <v>621.56205923329605</v>
      </c>
    </row>
    <row r="2306" spans="2:16" s="3" customFormat="1" ht="13.2" x14ac:dyDescent="0.25">
      <c r="B2306" s="111" t="s">
        <v>599</v>
      </c>
      <c r="C2306" s="295">
        <v>2032.373580054021</v>
      </c>
      <c r="D2306" s="296">
        <v>2139.3701934237956</v>
      </c>
      <c r="E2306" s="296">
        <v>2165.0848815421555</v>
      </c>
      <c r="F2306" s="296">
        <v>2110.2172519264354</v>
      </c>
      <c r="G2306" s="296">
        <v>2124.2428720000698</v>
      </c>
      <c r="H2306" s="296">
        <v>2221.645578498456</v>
      </c>
      <c r="I2306" s="296">
        <v>2189.790675550757</v>
      </c>
      <c r="J2306" s="295">
        <v>6.2251682808361138E-2</v>
      </c>
      <c r="K2306" s="296">
        <v>6.3925518156764324E-2</v>
      </c>
      <c r="L2306" s="296">
        <v>6.0842758646468202E-2</v>
      </c>
      <c r="M2306" s="296">
        <v>5.9812288451442847E-2</v>
      </c>
      <c r="N2306" s="296">
        <v>5.7921737156779868E-2</v>
      </c>
      <c r="O2306" s="296">
        <v>5.7010774612579397E-2</v>
      </c>
      <c r="P2306" s="538">
        <f t="shared" si="1005"/>
        <v>6.1427196653697475E-2</v>
      </c>
    </row>
    <row r="2307" spans="2:16" s="3" customFormat="1" ht="15.6" x14ac:dyDescent="0.25">
      <c r="B2307" s="111" t="s">
        <v>495</v>
      </c>
      <c r="C2307" s="295">
        <v>3579.5719752272776</v>
      </c>
      <c r="D2307" s="296">
        <v>4299.0224114208095</v>
      </c>
      <c r="E2307" s="296">
        <v>4040.7316158230396</v>
      </c>
      <c r="F2307" s="296">
        <v>4004.7173689843116</v>
      </c>
      <c r="G2307" s="296">
        <v>4713.8833610465699</v>
      </c>
      <c r="H2307" s="296">
        <v>5228.5551027767488</v>
      </c>
      <c r="I2307" s="296">
        <v>6285.3311465948836</v>
      </c>
      <c r="J2307" s="295">
        <v>0.92129524254382988</v>
      </c>
      <c r="K2307" s="296">
        <v>1.0440452721851929</v>
      </c>
      <c r="L2307" s="296">
        <v>0.94819489945276059</v>
      </c>
      <c r="M2307" s="296">
        <v>0.89833261042572576</v>
      </c>
      <c r="N2307" s="296">
        <v>0.95791790579547953</v>
      </c>
      <c r="O2307" s="296">
        <v>0.96658287351453087</v>
      </c>
      <c r="P2307" s="538">
        <f t="shared" si="1005"/>
        <v>1.022049934971923</v>
      </c>
    </row>
    <row r="2308" spans="2:16" s="3" customFormat="1" ht="15.6" x14ac:dyDescent="0.25">
      <c r="B2308" s="117" t="s">
        <v>496</v>
      </c>
      <c r="C2308" s="297">
        <v>39137.491902416725</v>
      </c>
      <c r="D2308" s="298">
        <v>39573.013217007821</v>
      </c>
      <c r="E2308" s="298">
        <v>29297.446583907036</v>
      </c>
      <c r="F2308" s="298">
        <v>27681.76341414265</v>
      </c>
      <c r="G2308" s="298">
        <v>27231.560980611983</v>
      </c>
      <c r="H2308" s="298">
        <v>26827.581428982961</v>
      </c>
      <c r="I2308" s="298">
        <v>22784.516260318145</v>
      </c>
      <c r="J2308" s="297">
        <v>4.4044081906104156</v>
      </c>
      <c r="K2308" s="298">
        <v>4.4408858086861036</v>
      </c>
      <c r="L2308" s="298">
        <v>3.5210407834442146</v>
      </c>
      <c r="M2308" s="298">
        <v>3.4340239748754935</v>
      </c>
      <c r="N2308" s="298">
        <v>3.6082615815326937</v>
      </c>
      <c r="O2308" s="298">
        <v>3.7604285156985005</v>
      </c>
      <c r="P2308" s="539">
        <f t="shared" si="1005"/>
        <v>3.7793929322305955</v>
      </c>
    </row>
    <row r="2309" spans="2:16" s="3" customFormat="1" ht="13.2" x14ac:dyDescent="0.25">
      <c r="B2309" s="118"/>
      <c r="C2309" s="70"/>
      <c r="D2309" s="70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</row>
    <row r="2310" spans="2:16" s="3" customFormat="1" ht="13.2" x14ac:dyDescent="0.25">
      <c r="B2310" s="708" t="s">
        <v>497</v>
      </c>
      <c r="C2310" s="708"/>
      <c r="D2310" s="708"/>
      <c r="E2310" s="708"/>
      <c r="F2310" s="708"/>
      <c r="G2310" s="708"/>
      <c r="H2310" s="708"/>
      <c r="I2310" s="708"/>
      <c r="J2310" s="708"/>
      <c r="K2310" s="708"/>
      <c r="L2310" s="708"/>
      <c r="M2310" s="708"/>
      <c r="N2310" s="708"/>
      <c r="O2310" s="708"/>
      <c r="P2310" s="708"/>
    </row>
    <row r="2311" spans="2:16" s="3" customFormat="1" ht="13.2" x14ac:dyDescent="0.25">
      <c r="B2311" s="709" t="s">
        <v>1</v>
      </c>
      <c r="C2311" s="709"/>
      <c r="D2311" s="709"/>
      <c r="E2311" s="709"/>
      <c r="F2311" s="709"/>
      <c r="G2311" s="709"/>
      <c r="H2311" s="709"/>
      <c r="I2311" s="709"/>
      <c r="J2311" s="709"/>
      <c r="K2311" s="709"/>
      <c r="L2311" s="709"/>
      <c r="M2311" s="709"/>
      <c r="N2311" s="709"/>
      <c r="O2311" s="709"/>
      <c r="P2311" s="709"/>
    </row>
    <row r="2312" spans="2:16" s="3" customFormat="1" ht="13.2" x14ac:dyDescent="0.25">
      <c r="B2312" s="44" t="s">
        <v>414</v>
      </c>
      <c r="C2312" s="102"/>
      <c r="D2312" s="102"/>
      <c r="E2312" s="46"/>
      <c r="F2312" s="46"/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</row>
    <row r="2313" spans="2:16" s="3" customFormat="1" ht="13.2" x14ac:dyDescent="0.25">
      <c r="B2313" s="103"/>
      <c r="C2313" s="45"/>
      <c r="D2313" s="45"/>
      <c r="E2313" s="46"/>
      <c r="F2313" s="46"/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</row>
    <row r="2314" spans="2:16" s="3" customFormat="1" ht="13.8" customHeight="1" x14ac:dyDescent="0.25">
      <c r="B2314" s="752" t="s">
        <v>34</v>
      </c>
      <c r="C2314" s="700" t="s">
        <v>7</v>
      </c>
      <c r="D2314" s="701"/>
      <c r="E2314" s="701"/>
      <c r="F2314" s="701"/>
      <c r="G2314" s="701"/>
      <c r="H2314" s="701"/>
      <c r="I2314" s="701"/>
      <c r="J2314" s="756" t="s">
        <v>498</v>
      </c>
      <c r="K2314" s="757"/>
      <c r="L2314" s="757"/>
      <c r="M2314" s="757"/>
      <c r="N2314" s="757"/>
      <c r="O2314" s="757"/>
      <c r="P2314" s="757"/>
    </row>
    <row r="2315" spans="2:16" s="3" customFormat="1" ht="13.2" x14ac:dyDescent="0.25">
      <c r="B2315" s="753"/>
      <c r="C2315" s="386">
        <v>2014</v>
      </c>
      <c r="D2315" s="387">
        <v>2015</v>
      </c>
      <c r="E2315" s="387">
        <v>2016</v>
      </c>
      <c r="F2315" s="387">
        <v>2017</v>
      </c>
      <c r="G2315" s="387">
        <v>2018</v>
      </c>
      <c r="H2315" s="387">
        <v>2019</v>
      </c>
      <c r="I2315" s="387">
        <v>2020</v>
      </c>
      <c r="J2315" s="386">
        <v>2014</v>
      </c>
      <c r="K2315" s="387">
        <v>2015</v>
      </c>
      <c r="L2315" s="387">
        <v>2016</v>
      </c>
      <c r="M2315" s="387">
        <v>2017</v>
      </c>
      <c r="N2315" s="387">
        <v>2018</v>
      </c>
      <c r="O2315" s="387">
        <v>2019</v>
      </c>
      <c r="P2315" s="387">
        <v>2020</v>
      </c>
    </row>
    <row r="2316" spans="2:16" s="3" customFormat="1" ht="13.2" x14ac:dyDescent="0.25">
      <c r="B2316" s="119" t="s">
        <v>327</v>
      </c>
      <c r="C2316" s="303"/>
      <c r="D2316" s="304"/>
      <c r="E2316" s="304"/>
      <c r="F2316" s="304"/>
      <c r="G2316" s="304"/>
      <c r="H2316" s="304"/>
      <c r="I2316" s="304"/>
      <c r="J2316" s="131"/>
      <c r="K2316" s="132"/>
      <c r="L2316" s="132"/>
      <c r="M2316" s="132"/>
      <c r="N2316" s="132"/>
      <c r="O2316" s="132"/>
      <c r="P2316" s="520"/>
    </row>
    <row r="2317" spans="2:16" s="3" customFormat="1" ht="13.2" x14ac:dyDescent="0.25">
      <c r="B2317" s="122" t="s">
        <v>40</v>
      </c>
      <c r="C2317" s="305">
        <v>98</v>
      </c>
      <c r="D2317" s="401">
        <v>94</v>
      </c>
      <c r="E2317" s="401">
        <v>94</v>
      </c>
      <c r="F2317" s="401">
        <v>94</v>
      </c>
      <c r="G2317" s="401">
        <v>93</v>
      </c>
      <c r="H2317" s="399">
        <v>103</v>
      </c>
      <c r="I2317" s="399">
        <v>276</v>
      </c>
      <c r="J2317" s="133">
        <v>98</v>
      </c>
      <c r="K2317" s="358">
        <v>94</v>
      </c>
      <c r="L2317" s="358">
        <v>94</v>
      </c>
      <c r="M2317" s="358">
        <v>94</v>
      </c>
      <c r="N2317" s="358">
        <v>93</v>
      </c>
      <c r="O2317" s="415">
        <v>94</v>
      </c>
      <c r="P2317" s="521">
        <v>94</v>
      </c>
    </row>
    <row r="2318" spans="2:16" s="3" customFormat="1" ht="13.2" x14ac:dyDescent="0.25">
      <c r="B2318" s="123" t="s">
        <v>26</v>
      </c>
      <c r="C2318" s="306">
        <v>120050</v>
      </c>
      <c r="D2318" s="447">
        <v>140051</v>
      </c>
      <c r="E2318" s="447">
        <v>153554</v>
      </c>
      <c r="F2318" s="447">
        <v>178854</v>
      </c>
      <c r="G2318" s="447">
        <v>189426</v>
      </c>
      <c r="H2318" s="400">
        <v>197791</v>
      </c>
      <c r="I2318" s="400">
        <v>202598</v>
      </c>
      <c r="J2318" s="181">
        <v>50</v>
      </c>
      <c r="K2318" s="348">
        <v>51</v>
      </c>
      <c r="L2318" s="348">
        <v>51</v>
      </c>
      <c r="M2318" s="348">
        <v>54</v>
      </c>
      <c r="N2318" s="348">
        <v>54</v>
      </c>
      <c r="O2318" s="415">
        <v>57</v>
      </c>
      <c r="P2318" s="521">
        <v>57</v>
      </c>
    </row>
    <row r="2319" spans="2:16" s="3" customFormat="1" ht="13.2" x14ac:dyDescent="0.25">
      <c r="B2319" s="123" t="s">
        <v>49</v>
      </c>
      <c r="C2319" s="305">
        <v>300</v>
      </c>
      <c r="D2319" s="401">
        <v>298</v>
      </c>
      <c r="E2319" s="401">
        <v>280</v>
      </c>
      <c r="F2319" s="401">
        <v>277</v>
      </c>
      <c r="G2319" s="401">
        <v>250</v>
      </c>
      <c r="H2319" s="399">
        <v>247</v>
      </c>
      <c r="I2319" s="399">
        <v>249</v>
      </c>
      <c r="J2319" s="133">
        <v>14</v>
      </c>
      <c r="K2319" s="358">
        <v>14</v>
      </c>
      <c r="L2319" s="358">
        <v>14</v>
      </c>
      <c r="M2319" s="358">
        <v>14</v>
      </c>
      <c r="N2319" s="358">
        <v>14</v>
      </c>
      <c r="O2319" s="415">
        <v>13</v>
      </c>
      <c r="P2319" s="521">
        <v>13</v>
      </c>
    </row>
    <row r="2320" spans="2:16" s="3" customFormat="1" ht="13.2" x14ac:dyDescent="0.25">
      <c r="B2320" s="123" t="s">
        <v>53</v>
      </c>
      <c r="C2320" s="305">
        <v>51</v>
      </c>
      <c r="D2320" s="401">
        <v>53</v>
      </c>
      <c r="E2320" s="401">
        <v>53</v>
      </c>
      <c r="F2320" s="401">
        <v>44</v>
      </c>
      <c r="G2320" s="401">
        <v>68</v>
      </c>
      <c r="H2320" s="399">
        <v>68</v>
      </c>
      <c r="I2320" s="399">
        <v>68</v>
      </c>
      <c r="J2320" s="133">
        <v>3</v>
      </c>
      <c r="K2320" s="358">
        <v>3</v>
      </c>
      <c r="L2320" s="358">
        <v>3</v>
      </c>
      <c r="M2320" s="358">
        <v>3</v>
      </c>
      <c r="N2320" s="358">
        <v>4</v>
      </c>
      <c r="O2320" s="415">
        <v>4</v>
      </c>
      <c r="P2320" s="521">
        <v>4</v>
      </c>
    </row>
    <row r="2321" spans="2:16" s="3" customFormat="1" ht="13.2" x14ac:dyDescent="0.25">
      <c r="B2321" s="122" t="s">
        <v>27</v>
      </c>
      <c r="C2321" s="307">
        <v>64</v>
      </c>
      <c r="D2321" s="448">
        <v>63</v>
      </c>
      <c r="E2321" s="448">
        <v>63</v>
      </c>
      <c r="F2321" s="448">
        <v>70</v>
      </c>
      <c r="G2321" s="448">
        <v>70</v>
      </c>
      <c r="H2321" s="399">
        <v>70</v>
      </c>
      <c r="I2321" s="399">
        <v>69</v>
      </c>
      <c r="J2321" s="522">
        <v>64</v>
      </c>
      <c r="K2321" s="441">
        <v>63</v>
      </c>
      <c r="L2321" s="441">
        <v>63</v>
      </c>
      <c r="M2321" s="441">
        <v>70</v>
      </c>
      <c r="N2321" s="441">
        <v>70</v>
      </c>
      <c r="O2321" s="415">
        <v>70</v>
      </c>
      <c r="P2321" s="521">
        <v>69</v>
      </c>
    </row>
    <row r="2322" spans="2:16" s="3" customFormat="1" ht="13.2" x14ac:dyDescent="0.25">
      <c r="B2322" s="124" t="s">
        <v>29</v>
      </c>
      <c r="C2322" s="307">
        <v>33</v>
      </c>
      <c r="D2322" s="448">
        <v>34</v>
      </c>
      <c r="E2322" s="448">
        <v>34</v>
      </c>
      <c r="F2322" s="448">
        <v>36</v>
      </c>
      <c r="G2322" s="448">
        <v>39</v>
      </c>
      <c r="H2322" s="399">
        <v>40</v>
      </c>
      <c r="I2322" s="399">
        <v>40</v>
      </c>
      <c r="J2322" s="522">
        <v>33</v>
      </c>
      <c r="K2322" s="441">
        <v>34</v>
      </c>
      <c r="L2322" s="441">
        <v>34</v>
      </c>
      <c r="M2322" s="441">
        <v>36</v>
      </c>
      <c r="N2322" s="441">
        <v>39</v>
      </c>
      <c r="O2322" s="415">
        <v>40</v>
      </c>
      <c r="P2322" s="521">
        <v>40</v>
      </c>
    </row>
    <row r="2323" spans="2:16" s="3" customFormat="1" ht="13.2" x14ac:dyDescent="0.25">
      <c r="B2323" s="122" t="s">
        <v>28</v>
      </c>
      <c r="C2323" s="305">
        <v>14</v>
      </c>
      <c r="D2323" s="401">
        <v>15</v>
      </c>
      <c r="E2323" s="401">
        <v>17</v>
      </c>
      <c r="F2323" s="401">
        <v>21</v>
      </c>
      <c r="G2323" s="401">
        <v>21</v>
      </c>
      <c r="H2323" s="399">
        <v>21</v>
      </c>
      <c r="I2323" s="399">
        <v>21</v>
      </c>
      <c r="J2323" s="133">
        <v>14</v>
      </c>
      <c r="K2323" s="358">
        <v>15</v>
      </c>
      <c r="L2323" s="358">
        <v>15</v>
      </c>
      <c r="M2323" s="358">
        <v>17</v>
      </c>
      <c r="N2323" s="358">
        <v>21</v>
      </c>
      <c r="O2323" s="415">
        <v>21</v>
      </c>
      <c r="P2323" s="521">
        <v>21</v>
      </c>
    </row>
    <row r="2324" spans="2:16" s="3" customFormat="1" ht="13.2" x14ac:dyDescent="0.25">
      <c r="B2324" s="122"/>
      <c r="C2324" s="305"/>
      <c r="D2324" s="401"/>
      <c r="E2324" s="401"/>
      <c r="F2324" s="401"/>
      <c r="G2324" s="401"/>
      <c r="H2324" s="401"/>
      <c r="I2324" s="401"/>
      <c r="J2324" s="133"/>
      <c r="K2324" s="358"/>
      <c r="L2324" s="358"/>
      <c r="M2324" s="358"/>
      <c r="N2324" s="358"/>
      <c r="O2324" s="358"/>
      <c r="P2324" s="523"/>
    </row>
    <row r="2325" spans="2:16" s="3" customFormat="1" ht="13.2" x14ac:dyDescent="0.25">
      <c r="B2325" s="126" t="s">
        <v>328</v>
      </c>
      <c r="C2325" s="305"/>
      <c r="D2325" s="401"/>
      <c r="E2325" s="401"/>
      <c r="F2325" s="401"/>
      <c r="G2325" s="401"/>
      <c r="H2325" s="401"/>
      <c r="I2325" s="401"/>
      <c r="J2325" s="133"/>
      <c r="K2325" s="358"/>
      <c r="L2325" s="358"/>
      <c r="M2325" s="358"/>
      <c r="N2325" s="358"/>
      <c r="O2325" s="358"/>
      <c r="P2325" s="523"/>
    </row>
    <row r="2326" spans="2:16" s="3" customFormat="1" ht="13.2" x14ac:dyDescent="0.25">
      <c r="B2326" s="122" t="s">
        <v>115</v>
      </c>
      <c r="C2326" s="305">
        <v>24</v>
      </c>
      <c r="D2326" s="401">
        <v>59</v>
      </c>
      <c r="E2326" s="401">
        <v>92</v>
      </c>
      <c r="F2326" s="401">
        <v>93</v>
      </c>
      <c r="G2326" s="401">
        <v>89</v>
      </c>
      <c r="H2326" s="401">
        <v>92</v>
      </c>
      <c r="I2326" s="401">
        <v>92</v>
      </c>
      <c r="J2326" s="133">
        <v>18</v>
      </c>
      <c r="K2326" s="358">
        <v>18</v>
      </c>
      <c r="L2326" s="358">
        <v>18</v>
      </c>
      <c r="M2326" s="358">
        <v>17</v>
      </c>
      <c r="N2326" s="358">
        <v>17</v>
      </c>
      <c r="O2326" s="358">
        <v>17</v>
      </c>
      <c r="P2326" s="523">
        <v>16</v>
      </c>
    </row>
    <row r="2327" spans="2:16" s="3" customFormat="1" ht="13.2" x14ac:dyDescent="0.25">
      <c r="B2327" s="122" t="s">
        <v>56</v>
      </c>
      <c r="C2327" s="305">
        <v>16</v>
      </c>
      <c r="D2327" s="401">
        <v>16</v>
      </c>
      <c r="E2327" s="401">
        <v>19</v>
      </c>
      <c r="F2327" s="401">
        <v>20</v>
      </c>
      <c r="G2327" s="401">
        <v>23</v>
      </c>
      <c r="H2327" s="401">
        <v>24</v>
      </c>
      <c r="I2327" s="401">
        <v>25</v>
      </c>
      <c r="J2327" s="133">
        <v>16</v>
      </c>
      <c r="K2327" s="358">
        <v>16</v>
      </c>
      <c r="L2327" s="358">
        <v>19</v>
      </c>
      <c r="M2327" s="358">
        <v>20</v>
      </c>
      <c r="N2327" s="358">
        <v>23</v>
      </c>
      <c r="O2327" s="358">
        <v>24</v>
      </c>
      <c r="P2327" s="523">
        <v>25</v>
      </c>
    </row>
    <row r="2328" spans="2:16" s="3" customFormat="1" ht="13.2" x14ac:dyDescent="0.25">
      <c r="B2328" s="122" t="s">
        <v>111</v>
      </c>
      <c r="C2328" s="305">
        <v>16</v>
      </c>
      <c r="D2328" s="401">
        <v>16</v>
      </c>
      <c r="E2328" s="401">
        <v>17</v>
      </c>
      <c r="F2328" s="401">
        <v>17</v>
      </c>
      <c r="G2328" s="401">
        <v>17</v>
      </c>
      <c r="H2328" s="401">
        <v>17</v>
      </c>
      <c r="I2328" s="401">
        <v>16</v>
      </c>
      <c r="J2328" s="133">
        <v>16</v>
      </c>
      <c r="K2328" s="358">
        <v>16</v>
      </c>
      <c r="L2328" s="358">
        <v>17</v>
      </c>
      <c r="M2328" s="358">
        <v>17</v>
      </c>
      <c r="N2328" s="358">
        <v>17</v>
      </c>
      <c r="O2328" s="358">
        <v>17</v>
      </c>
      <c r="P2328" s="523">
        <v>16</v>
      </c>
    </row>
    <row r="2329" spans="2:16" s="3" customFormat="1" ht="13.2" x14ac:dyDescent="0.25">
      <c r="B2329" s="122" t="s">
        <v>484</v>
      </c>
      <c r="C2329" s="305">
        <v>17</v>
      </c>
      <c r="D2329" s="401">
        <v>17</v>
      </c>
      <c r="E2329" s="401">
        <v>17</v>
      </c>
      <c r="F2329" s="401">
        <v>17</v>
      </c>
      <c r="G2329" s="401">
        <v>17</v>
      </c>
      <c r="H2329" s="401">
        <v>17</v>
      </c>
      <c r="I2329" s="401">
        <v>19</v>
      </c>
      <c r="J2329" s="133">
        <v>17</v>
      </c>
      <c r="K2329" s="358">
        <v>17</v>
      </c>
      <c r="L2329" s="358">
        <v>17</v>
      </c>
      <c r="M2329" s="358">
        <v>17</v>
      </c>
      <c r="N2329" s="358">
        <v>17</v>
      </c>
      <c r="O2329" s="358">
        <v>17</v>
      </c>
      <c r="P2329" s="523">
        <v>19</v>
      </c>
    </row>
    <row r="2330" spans="2:16" s="3" customFormat="1" ht="13.2" x14ac:dyDescent="0.25">
      <c r="B2330" s="122"/>
      <c r="C2330" s="305"/>
      <c r="D2330" s="401"/>
      <c r="E2330" s="401"/>
      <c r="F2330" s="401"/>
      <c r="G2330" s="401"/>
      <c r="H2330" s="401"/>
      <c r="I2330" s="401"/>
      <c r="J2330" s="133"/>
      <c r="K2330" s="358"/>
      <c r="L2330" s="358"/>
      <c r="M2330" s="358"/>
      <c r="N2330" s="358"/>
      <c r="O2330" s="358"/>
      <c r="P2330" s="523"/>
    </row>
    <row r="2331" spans="2:16" s="3" customFormat="1" ht="13.2" x14ac:dyDescent="0.25">
      <c r="B2331" s="126" t="s">
        <v>329</v>
      </c>
      <c r="C2331" s="305"/>
      <c r="D2331" s="401"/>
      <c r="E2331" s="401"/>
      <c r="F2331" s="401"/>
      <c r="G2331" s="401"/>
      <c r="H2331" s="401"/>
      <c r="I2331" s="401"/>
      <c r="J2331" s="133"/>
      <c r="K2331" s="358"/>
      <c r="L2331" s="358"/>
      <c r="M2331" s="358"/>
      <c r="N2331" s="358"/>
      <c r="O2331" s="358"/>
      <c r="P2331" s="523"/>
    </row>
    <row r="2332" spans="2:16" s="3" customFormat="1" ht="13.2" x14ac:dyDescent="0.25">
      <c r="B2332" s="122" t="s">
        <v>291</v>
      </c>
      <c r="C2332" s="305">
        <v>172</v>
      </c>
      <c r="D2332" s="401">
        <v>181</v>
      </c>
      <c r="E2332" s="401">
        <v>187</v>
      </c>
      <c r="F2332" s="401">
        <v>197</v>
      </c>
      <c r="G2332" s="401">
        <v>214</v>
      </c>
      <c r="H2332" s="401">
        <v>233</v>
      </c>
      <c r="I2332" s="401">
        <v>269</v>
      </c>
      <c r="J2332" s="133">
        <v>172</v>
      </c>
      <c r="K2332" s="358">
        <v>181</v>
      </c>
      <c r="L2332" s="358">
        <v>187</v>
      </c>
      <c r="M2332" s="358">
        <v>197</v>
      </c>
      <c r="N2332" s="358">
        <v>214</v>
      </c>
      <c r="O2332" s="358">
        <v>233</v>
      </c>
      <c r="P2332" s="523">
        <v>269</v>
      </c>
    </row>
    <row r="2333" spans="2:16" s="3" customFormat="1" ht="13.2" x14ac:dyDescent="0.25">
      <c r="B2333" s="122" t="s">
        <v>298</v>
      </c>
      <c r="C2333" s="305">
        <v>102</v>
      </c>
      <c r="D2333" s="401">
        <v>101</v>
      </c>
      <c r="E2333" s="401">
        <v>101</v>
      </c>
      <c r="F2333" s="401">
        <v>97</v>
      </c>
      <c r="G2333" s="401">
        <v>96</v>
      </c>
      <c r="H2333" s="401">
        <v>102</v>
      </c>
      <c r="I2333" s="401">
        <v>126</v>
      </c>
      <c r="J2333" s="133">
        <v>102</v>
      </c>
      <c r="K2333" s="358">
        <v>101</v>
      </c>
      <c r="L2333" s="358">
        <v>101</v>
      </c>
      <c r="M2333" s="358">
        <v>97</v>
      </c>
      <c r="N2333" s="358">
        <v>96</v>
      </c>
      <c r="O2333" s="358">
        <v>102</v>
      </c>
      <c r="P2333" s="523">
        <v>126</v>
      </c>
    </row>
    <row r="2334" spans="2:16" s="3" customFormat="1" ht="13.2" x14ac:dyDescent="0.25">
      <c r="B2334" s="122" t="s">
        <v>292</v>
      </c>
      <c r="C2334" s="305">
        <v>76</v>
      </c>
      <c r="D2334" s="401">
        <v>77</v>
      </c>
      <c r="E2334" s="401">
        <v>80</v>
      </c>
      <c r="F2334" s="401">
        <v>72</v>
      </c>
      <c r="G2334" s="401">
        <v>75</v>
      </c>
      <c r="H2334" s="401">
        <v>81</v>
      </c>
      <c r="I2334" s="401">
        <v>82</v>
      </c>
      <c r="J2334" s="133">
        <v>76</v>
      </c>
      <c r="K2334" s="358">
        <v>77</v>
      </c>
      <c r="L2334" s="358">
        <v>80</v>
      </c>
      <c r="M2334" s="358">
        <v>72</v>
      </c>
      <c r="N2334" s="358">
        <v>75</v>
      </c>
      <c r="O2334" s="358">
        <v>81</v>
      </c>
      <c r="P2334" s="523">
        <v>82</v>
      </c>
    </row>
    <row r="2335" spans="2:16" s="3" customFormat="1" ht="13.2" x14ac:dyDescent="0.25">
      <c r="B2335" s="122" t="s">
        <v>294</v>
      </c>
      <c r="C2335" s="305">
        <v>122</v>
      </c>
      <c r="D2335" s="401">
        <v>122</v>
      </c>
      <c r="E2335" s="401">
        <v>120</v>
      </c>
      <c r="F2335" s="401">
        <v>113</v>
      </c>
      <c r="G2335" s="401">
        <v>111</v>
      </c>
      <c r="H2335" s="401">
        <v>122</v>
      </c>
      <c r="I2335" s="401">
        <v>122</v>
      </c>
      <c r="J2335" s="133">
        <v>122</v>
      </c>
      <c r="K2335" s="358">
        <v>122</v>
      </c>
      <c r="L2335" s="358">
        <v>120</v>
      </c>
      <c r="M2335" s="358">
        <v>113</v>
      </c>
      <c r="N2335" s="358">
        <v>111</v>
      </c>
      <c r="O2335" s="358">
        <v>122</v>
      </c>
      <c r="P2335" s="523">
        <v>102</v>
      </c>
    </row>
    <row r="2336" spans="2:16" s="3" customFormat="1" ht="13.2" x14ac:dyDescent="0.25">
      <c r="B2336" s="122" t="s">
        <v>293</v>
      </c>
      <c r="C2336" s="305">
        <v>129</v>
      </c>
      <c r="D2336" s="401">
        <v>119</v>
      </c>
      <c r="E2336" s="401">
        <v>118</v>
      </c>
      <c r="F2336" s="401">
        <v>111</v>
      </c>
      <c r="G2336" s="401">
        <v>103</v>
      </c>
      <c r="H2336" s="401">
        <v>100</v>
      </c>
      <c r="I2336" s="401">
        <v>97</v>
      </c>
      <c r="J2336" s="133">
        <v>129</v>
      </c>
      <c r="K2336" s="358">
        <v>119</v>
      </c>
      <c r="L2336" s="358">
        <v>118</v>
      </c>
      <c r="M2336" s="358">
        <v>111</v>
      </c>
      <c r="N2336" s="358">
        <v>103</v>
      </c>
      <c r="O2336" s="358">
        <v>100</v>
      </c>
      <c r="P2336" s="523">
        <v>97</v>
      </c>
    </row>
    <row r="2337" spans="2:16" s="3" customFormat="1" ht="13.2" x14ac:dyDescent="0.25">
      <c r="B2337" s="122"/>
      <c r="C2337" s="305"/>
      <c r="D2337" s="401"/>
      <c r="E2337" s="401"/>
      <c r="F2337" s="401"/>
      <c r="G2337" s="401"/>
      <c r="H2337" s="401"/>
      <c r="I2337" s="401"/>
      <c r="J2337" s="133"/>
      <c r="K2337" s="358"/>
      <c r="L2337" s="358"/>
      <c r="M2337" s="358"/>
      <c r="N2337" s="358"/>
      <c r="O2337" s="358"/>
      <c r="P2337" s="523"/>
    </row>
    <row r="2338" spans="2:16" s="3" customFormat="1" ht="13.2" x14ac:dyDescent="0.25">
      <c r="B2338" s="125" t="s">
        <v>330</v>
      </c>
      <c r="C2338" s="305"/>
      <c r="D2338" s="401"/>
      <c r="E2338" s="401"/>
      <c r="F2338" s="401"/>
      <c r="G2338" s="401"/>
      <c r="H2338" s="399"/>
      <c r="I2338" s="399"/>
      <c r="J2338" s="133"/>
      <c r="K2338" s="358"/>
      <c r="L2338" s="358"/>
      <c r="M2338" s="358"/>
      <c r="N2338" s="358"/>
      <c r="O2338" s="415"/>
      <c r="P2338" s="521"/>
    </row>
    <row r="2339" spans="2:16" s="3" customFormat="1" ht="13.2" x14ac:dyDescent="0.25">
      <c r="B2339" s="127" t="s">
        <v>42</v>
      </c>
      <c r="C2339" s="305">
        <v>25</v>
      </c>
      <c r="D2339" s="401">
        <v>27</v>
      </c>
      <c r="E2339" s="401">
        <v>26</v>
      </c>
      <c r="F2339" s="401">
        <v>23</v>
      </c>
      <c r="G2339" s="401">
        <v>22</v>
      </c>
      <c r="H2339" s="399">
        <v>21</v>
      </c>
      <c r="I2339" s="399">
        <v>21</v>
      </c>
      <c r="J2339" s="133">
        <v>25</v>
      </c>
      <c r="K2339" s="358">
        <v>27</v>
      </c>
      <c r="L2339" s="358">
        <v>26</v>
      </c>
      <c r="M2339" s="358">
        <v>23</v>
      </c>
      <c r="N2339" s="358">
        <v>22</v>
      </c>
      <c r="O2339" s="415">
        <v>21</v>
      </c>
      <c r="P2339" s="521"/>
    </row>
    <row r="2340" spans="2:16" s="3" customFormat="1" ht="13.2" x14ac:dyDescent="0.25">
      <c r="B2340" s="127" t="s">
        <v>476</v>
      </c>
      <c r="C2340" s="305">
        <v>21</v>
      </c>
      <c r="D2340" s="401">
        <v>21</v>
      </c>
      <c r="E2340" s="401">
        <v>17</v>
      </c>
      <c r="F2340" s="401">
        <v>17</v>
      </c>
      <c r="G2340" s="401">
        <v>16</v>
      </c>
      <c r="H2340" s="399">
        <v>16</v>
      </c>
      <c r="I2340" s="399">
        <v>16</v>
      </c>
      <c r="J2340" s="133">
        <v>21</v>
      </c>
      <c r="K2340" s="358">
        <v>21</v>
      </c>
      <c r="L2340" s="358">
        <v>17</v>
      </c>
      <c r="M2340" s="358">
        <v>17</v>
      </c>
      <c r="N2340" s="358">
        <v>16</v>
      </c>
      <c r="O2340" s="415">
        <v>16</v>
      </c>
      <c r="P2340" s="521"/>
    </row>
    <row r="2341" spans="2:16" s="3" customFormat="1" ht="13.2" x14ac:dyDescent="0.25">
      <c r="B2341" s="127"/>
      <c r="C2341" s="305"/>
      <c r="D2341" s="401"/>
      <c r="E2341" s="401"/>
      <c r="F2341" s="401"/>
      <c r="G2341" s="401"/>
      <c r="H2341" s="399"/>
      <c r="I2341" s="399"/>
      <c r="J2341" s="133"/>
      <c r="K2341" s="358"/>
      <c r="L2341" s="358"/>
      <c r="M2341" s="358"/>
      <c r="N2341" s="358"/>
      <c r="O2341" s="415"/>
      <c r="P2341" s="521"/>
    </row>
    <row r="2342" spans="2:16" s="3" customFormat="1" ht="13.2" x14ac:dyDescent="0.25">
      <c r="B2342" s="125" t="s">
        <v>331</v>
      </c>
      <c r="C2342" s="305"/>
      <c r="D2342" s="401"/>
      <c r="E2342" s="401"/>
      <c r="F2342" s="401"/>
      <c r="G2342" s="401"/>
      <c r="H2342" s="399"/>
      <c r="I2342" s="399"/>
      <c r="J2342" s="133"/>
      <c r="K2342" s="358"/>
      <c r="L2342" s="358"/>
      <c r="M2342" s="358"/>
      <c r="N2342" s="358"/>
      <c r="O2342" s="415"/>
      <c r="P2342" s="521"/>
    </row>
    <row r="2343" spans="2:16" s="3" customFormat="1" ht="13.2" x14ac:dyDescent="0.25">
      <c r="B2343" s="75" t="s">
        <v>126</v>
      </c>
      <c r="C2343" s="305">
        <v>150</v>
      </c>
      <c r="D2343" s="401">
        <v>146</v>
      </c>
      <c r="E2343" s="401">
        <v>142</v>
      </c>
      <c r="F2343" s="401">
        <v>139</v>
      </c>
      <c r="G2343" s="401">
        <v>139</v>
      </c>
      <c r="H2343" s="399">
        <v>139</v>
      </c>
      <c r="I2343" s="399">
        <v>131</v>
      </c>
      <c r="J2343" s="133">
        <v>150</v>
      </c>
      <c r="K2343" s="358">
        <v>146</v>
      </c>
      <c r="L2343" s="358">
        <v>142</v>
      </c>
      <c r="M2343" s="358">
        <v>139</v>
      </c>
      <c r="N2343" s="358">
        <v>139</v>
      </c>
      <c r="O2343" s="415">
        <v>139</v>
      </c>
      <c r="P2343" s="521">
        <v>131</v>
      </c>
    </row>
    <row r="2344" spans="2:16" s="3" customFormat="1" ht="13.2" x14ac:dyDescent="0.25">
      <c r="B2344" s="75" t="s">
        <v>122</v>
      </c>
      <c r="C2344" s="455">
        <v>25</v>
      </c>
      <c r="D2344" s="449">
        <v>26</v>
      </c>
      <c r="E2344" s="449">
        <v>25</v>
      </c>
      <c r="F2344" s="449">
        <v>25</v>
      </c>
      <c r="G2344" s="449">
        <v>25</v>
      </c>
      <c r="H2344" s="449">
        <v>26</v>
      </c>
      <c r="I2344" s="449">
        <v>25</v>
      </c>
      <c r="J2344" s="524">
        <v>25</v>
      </c>
      <c r="K2344" s="442">
        <v>26</v>
      </c>
      <c r="L2344" s="442">
        <v>25</v>
      </c>
      <c r="M2344" s="442">
        <v>25</v>
      </c>
      <c r="N2344" s="442">
        <v>25</v>
      </c>
      <c r="O2344" s="442">
        <v>26</v>
      </c>
      <c r="P2344" s="525">
        <v>25</v>
      </c>
    </row>
    <row r="2345" spans="2:16" s="3" customFormat="1" ht="13.2" x14ac:dyDescent="0.25">
      <c r="B2345" s="75" t="s">
        <v>128</v>
      </c>
      <c r="C2345" s="455">
        <v>37</v>
      </c>
      <c r="D2345" s="449">
        <v>39</v>
      </c>
      <c r="E2345" s="449">
        <v>41</v>
      </c>
      <c r="F2345" s="450">
        <v>41</v>
      </c>
      <c r="G2345" s="449">
        <v>41</v>
      </c>
      <c r="H2345" s="449">
        <v>42</v>
      </c>
      <c r="I2345" s="449">
        <v>43</v>
      </c>
      <c r="J2345" s="524">
        <v>37</v>
      </c>
      <c r="K2345" s="442">
        <v>39</v>
      </c>
      <c r="L2345" s="442">
        <v>41</v>
      </c>
      <c r="M2345" s="443">
        <v>41</v>
      </c>
      <c r="N2345" s="442">
        <v>41</v>
      </c>
      <c r="O2345" s="442">
        <v>42</v>
      </c>
      <c r="P2345" s="525">
        <v>43</v>
      </c>
    </row>
    <row r="2346" spans="2:16" s="3" customFormat="1" ht="13.2" x14ac:dyDescent="0.25">
      <c r="B2346" s="75" t="s">
        <v>129</v>
      </c>
      <c r="C2346" s="455">
        <v>20</v>
      </c>
      <c r="D2346" s="449">
        <v>20</v>
      </c>
      <c r="E2346" s="449">
        <v>20</v>
      </c>
      <c r="F2346" s="450">
        <v>23</v>
      </c>
      <c r="G2346" s="449">
        <v>25</v>
      </c>
      <c r="H2346" s="449">
        <v>27</v>
      </c>
      <c r="I2346" s="449">
        <v>27</v>
      </c>
      <c r="J2346" s="524">
        <v>20</v>
      </c>
      <c r="K2346" s="442">
        <v>20</v>
      </c>
      <c r="L2346" s="442">
        <v>20</v>
      </c>
      <c r="M2346" s="443">
        <v>23</v>
      </c>
      <c r="N2346" s="442">
        <v>25</v>
      </c>
      <c r="O2346" s="442">
        <v>27</v>
      </c>
      <c r="P2346" s="525">
        <v>27</v>
      </c>
    </row>
    <row r="2347" spans="2:16" s="3" customFormat="1" ht="13.2" x14ac:dyDescent="0.25">
      <c r="B2347" s="75"/>
      <c r="C2347" s="455"/>
      <c r="D2347" s="449"/>
      <c r="E2347" s="449"/>
      <c r="F2347" s="450"/>
      <c r="G2347" s="449"/>
      <c r="H2347" s="449"/>
      <c r="I2347" s="449"/>
      <c r="J2347" s="524"/>
      <c r="K2347" s="442"/>
      <c r="L2347" s="442"/>
      <c r="M2347" s="443"/>
      <c r="N2347" s="442"/>
      <c r="O2347" s="442"/>
      <c r="P2347" s="525"/>
    </row>
    <row r="2348" spans="2:16" s="3" customFormat="1" ht="13.2" x14ac:dyDescent="0.25">
      <c r="B2348" s="125" t="s">
        <v>332</v>
      </c>
      <c r="C2348" s="305"/>
      <c r="D2348" s="401"/>
      <c r="E2348" s="401"/>
      <c r="F2348" s="401"/>
      <c r="G2348" s="401"/>
      <c r="H2348" s="399"/>
      <c r="I2348" s="399"/>
      <c r="J2348" s="526"/>
      <c r="K2348" s="414"/>
      <c r="L2348" s="414"/>
      <c r="M2348" s="414"/>
      <c r="N2348" s="414"/>
      <c r="O2348" s="414"/>
      <c r="P2348" s="527"/>
    </row>
    <row r="2349" spans="2:16" s="3" customFormat="1" ht="13.2" x14ac:dyDescent="0.25">
      <c r="B2349" s="75" t="s">
        <v>164</v>
      </c>
      <c r="C2349" s="305">
        <v>69</v>
      </c>
      <c r="D2349" s="401">
        <v>72</v>
      </c>
      <c r="E2349" s="401">
        <v>71</v>
      </c>
      <c r="F2349" s="401">
        <v>75</v>
      </c>
      <c r="G2349" s="401">
        <v>76</v>
      </c>
      <c r="H2349" s="399">
        <v>75</v>
      </c>
      <c r="I2349" s="399">
        <v>134</v>
      </c>
      <c r="J2349" s="526">
        <v>17</v>
      </c>
      <c r="K2349" s="414">
        <v>18</v>
      </c>
      <c r="L2349" s="414">
        <v>18</v>
      </c>
      <c r="M2349" s="414">
        <v>18</v>
      </c>
      <c r="N2349" s="414">
        <v>17</v>
      </c>
      <c r="O2349" s="414">
        <v>18</v>
      </c>
      <c r="P2349" s="527">
        <v>17</v>
      </c>
    </row>
    <row r="2350" spans="2:16" s="3" customFormat="1" ht="13.2" x14ac:dyDescent="0.25">
      <c r="B2350" s="75"/>
      <c r="C2350" s="305"/>
      <c r="D2350" s="401"/>
      <c r="E2350" s="401"/>
      <c r="F2350" s="401"/>
      <c r="G2350" s="401"/>
      <c r="H2350" s="401"/>
      <c r="I2350" s="401"/>
      <c r="J2350" s="526"/>
      <c r="K2350" s="414"/>
      <c r="L2350" s="414"/>
      <c r="M2350" s="414"/>
      <c r="N2350" s="414"/>
      <c r="O2350" s="414"/>
      <c r="P2350" s="527"/>
    </row>
    <row r="2351" spans="2:16" s="3" customFormat="1" ht="13.2" x14ac:dyDescent="0.25">
      <c r="B2351" s="126" t="s">
        <v>477</v>
      </c>
      <c r="C2351" s="305"/>
      <c r="D2351" s="401"/>
      <c r="E2351" s="401"/>
      <c r="F2351" s="401"/>
      <c r="G2351" s="401"/>
      <c r="H2351" s="401"/>
      <c r="I2351" s="401"/>
      <c r="J2351" s="526"/>
      <c r="K2351" s="414"/>
      <c r="L2351" s="414"/>
      <c r="M2351" s="414"/>
      <c r="N2351" s="414"/>
      <c r="O2351" s="414"/>
      <c r="P2351" s="527"/>
    </row>
    <row r="2352" spans="2:16" s="3" customFormat="1" ht="13.2" x14ac:dyDescent="0.25">
      <c r="B2352" s="75" t="s">
        <v>485</v>
      </c>
      <c r="C2352" s="456">
        <v>14</v>
      </c>
      <c r="D2352" s="450">
        <v>14</v>
      </c>
      <c r="E2352" s="450">
        <v>15</v>
      </c>
      <c r="F2352" s="450">
        <v>15</v>
      </c>
      <c r="G2352" s="450">
        <v>15</v>
      </c>
      <c r="H2352" s="450">
        <v>15</v>
      </c>
      <c r="I2352" s="450">
        <v>14</v>
      </c>
      <c r="J2352" s="528">
        <v>14</v>
      </c>
      <c r="K2352" s="443">
        <v>14</v>
      </c>
      <c r="L2352" s="443">
        <v>15</v>
      </c>
      <c r="M2352" s="443">
        <v>15</v>
      </c>
      <c r="N2352" s="443">
        <v>15</v>
      </c>
      <c r="O2352" s="443">
        <v>15</v>
      </c>
      <c r="P2352" s="529">
        <v>14</v>
      </c>
    </row>
    <row r="2353" spans="2:16" s="3" customFormat="1" ht="13.2" x14ac:dyDescent="0.25">
      <c r="B2353" s="75" t="s">
        <v>486</v>
      </c>
      <c r="C2353" s="456">
        <v>14</v>
      </c>
      <c r="D2353" s="450">
        <v>14</v>
      </c>
      <c r="E2353" s="450">
        <v>15</v>
      </c>
      <c r="F2353" s="450">
        <v>15</v>
      </c>
      <c r="G2353" s="450">
        <v>15</v>
      </c>
      <c r="H2353" s="450">
        <v>15</v>
      </c>
      <c r="I2353" s="450">
        <v>14</v>
      </c>
      <c r="J2353" s="528">
        <v>14</v>
      </c>
      <c r="K2353" s="443">
        <v>14</v>
      </c>
      <c r="L2353" s="443">
        <v>15</v>
      </c>
      <c r="M2353" s="443">
        <v>15</v>
      </c>
      <c r="N2353" s="443">
        <v>15</v>
      </c>
      <c r="O2353" s="443">
        <v>15</v>
      </c>
      <c r="P2353" s="529">
        <v>14</v>
      </c>
    </row>
    <row r="2354" spans="2:16" s="3" customFormat="1" ht="13.2" x14ac:dyDescent="0.25">
      <c r="B2354" s="75"/>
      <c r="C2354" s="305"/>
      <c r="D2354" s="401"/>
      <c r="E2354" s="401"/>
      <c r="F2354" s="401"/>
      <c r="G2354" s="401"/>
      <c r="H2354" s="401"/>
      <c r="I2354" s="401"/>
      <c r="J2354" s="526"/>
      <c r="K2354" s="414"/>
      <c r="L2354" s="414"/>
      <c r="M2354" s="414"/>
      <c r="N2354" s="414"/>
      <c r="O2354" s="414"/>
      <c r="P2354" s="527"/>
    </row>
    <row r="2355" spans="2:16" s="3" customFormat="1" ht="13.2" x14ac:dyDescent="0.25">
      <c r="B2355" s="125" t="s">
        <v>337</v>
      </c>
      <c r="C2355" s="308"/>
      <c r="D2355" s="402"/>
      <c r="E2355" s="402"/>
      <c r="F2355" s="402"/>
      <c r="G2355" s="402"/>
      <c r="H2355" s="402"/>
      <c r="I2355" s="402"/>
      <c r="J2355" s="133"/>
      <c r="K2355" s="358"/>
      <c r="L2355" s="358"/>
      <c r="M2355" s="358"/>
      <c r="N2355" s="358"/>
      <c r="O2355" s="358"/>
      <c r="P2355" s="523"/>
    </row>
    <row r="2356" spans="2:16" s="3" customFormat="1" ht="13.2" x14ac:dyDescent="0.25">
      <c r="B2356" s="128" t="s">
        <v>241</v>
      </c>
      <c r="C2356" s="306">
        <v>90</v>
      </c>
      <c r="D2356" s="447">
        <v>89</v>
      </c>
      <c r="E2356" s="447">
        <v>89</v>
      </c>
      <c r="F2356" s="447">
        <v>89</v>
      </c>
      <c r="G2356" s="447">
        <v>80</v>
      </c>
      <c r="H2356" s="399">
        <v>83</v>
      </c>
      <c r="I2356" s="399">
        <v>71</v>
      </c>
      <c r="J2356" s="181">
        <v>90</v>
      </c>
      <c r="K2356" s="348">
        <v>89</v>
      </c>
      <c r="L2356" s="348">
        <v>89</v>
      </c>
      <c r="M2356" s="348">
        <v>89</v>
      </c>
      <c r="N2356" s="348">
        <v>80</v>
      </c>
      <c r="O2356" s="415">
        <v>83</v>
      </c>
      <c r="P2356" s="521">
        <v>71</v>
      </c>
    </row>
    <row r="2357" spans="2:16" s="3" customFormat="1" ht="26.4" x14ac:dyDescent="0.25">
      <c r="B2357" s="128" t="s">
        <v>246</v>
      </c>
      <c r="C2357" s="457">
        <v>46</v>
      </c>
      <c r="D2357" s="451">
        <v>47</v>
      </c>
      <c r="E2357" s="451">
        <v>46</v>
      </c>
      <c r="F2357" s="451">
        <v>48</v>
      </c>
      <c r="G2357" s="451">
        <v>48</v>
      </c>
      <c r="H2357" s="399">
        <v>46</v>
      </c>
      <c r="I2357" s="399">
        <v>44</v>
      </c>
      <c r="J2357" s="178">
        <v>46</v>
      </c>
      <c r="K2357" s="365">
        <v>47</v>
      </c>
      <c r="L2357" s="365">
        <v>46</v>
      </c>
      <c r="M2357" s="365">
        <v>48</v>
      </c>
      <c r="N2357" s="365">
        <v>48</v>
      </c>
      <c r="O2357" s="587">
        <v>46</v>
      </c>
      <c r="P2357" s="588">
        <v>44</v>
      </c>
    </row>
    <row r="2358" spans="2:16" s="3" customFormat="1" ht="13.2" x14ac:dyDescent="0.25">
      <c r="B2358" s="123" t="s">
        <v>242</v>
      </c>
      <c r="C2358" s="458">
        <v>25</v>
      </c>
      <c r="D2358" s="452">
        <v>25</v>
      </c>
      <c r="E2358" s="452">
        <v>25</v>
      </c>
      <c r="F2358" s="452">
        <v>25</v>
      </c>
      <c r="G2358" s="452">
        <v>49</v>
      </c>
      <c r="H2358" s="399">
        <v>50</v>
      </c>
      <c r="I2358" s="399">
        <v>54</v>
      </c>
      <c r="J2358" s="530">
        <v>25</v>
      </c>
      <c r="K2358" s="444">
        <v>25</v>
      </c>
      <c r="L2358" s="444">
        <v>25</v>
      </c>
      <c r="M2358" s="444">
        <v>25</v>
      </c>
      <c r="N2358" s="444">
        <v>24</v>
      </c>
      <c r="O2358" s="415">
        <v>23</v>
      </c>
      <c r="P2358" s="521">
        <v>24</v>
      </c>
    </row>
    <row r="2359" spans="2:16" s="3" customFormat="1" ht="13.2" x14ac:dyDescent="0.25">
      <c r="B2359" s="123" t="s">
        <v>487</v>
      </c>
      <c r="C2359" s="459">
        <v>26</v>
      </c>
      <c r="D2359" s="453">
        <v>26</v>
      </c>
      <c r="E2359" s="453">
        <v>25</v>
      </c>
      <c r="F2359" s="453">
        <v>26</v>
      </c>
      <c r="G2359" s="453">
        <v>27</v>
      </c>
      <c r="H2359" s="399">
        <v>26</v>
      </c>
      <c r="I2359" s="399">
        <v>26</v>
      </c>
      <c r="J2359" s="531">
        <v>23</v>
      </c>
      <c r="K2359" s="445">
        <v>23</v>
      </c>
      <c r="L2359" s="445">
        <v>22</v>
      </c>
      <c r="M2359" s="445">
        <v>22</v>
      </c>
      <c r="N2359" s="445">
        <v>23</v>
      </c>
      <c r="O2359" s="415">
        <v>22</v>
      </c>
      <c r="P2359" s="521">
        <v>22</v>
      </c>
    </row>
    <row r="2360" spans="2:16" s="3" customFormat="1" ht="13.2" x14ac:dyDescent="0.25">
      <c r="B2360" s="123" t="s">
        <v>243</v>
      </c>
      <c r="C2360" s="457">
        <v>31</v>
      </c>
      <c r="D2360" s="451">
        <v>31</v>
      </c>
      <c r="E2360" s="451">
        <v>31</v>
      </c>
      <c r="F2360" s="451">
        <v>32</v>
      </c>
      <c r="G2360" s="451">
        <v>37</v>
      </c>
      <c r="H2360" s="399">
        <v>39</v>
      </c>
      <c r="I2360" s="399">
        <v>42</v>
      </c>
      <c r="J2360" s="178">
        <v>11</v>
      </c>
      <c r="K2360" s="365">
        <v>11</v>
      </c>
      <c r="L2360" s="365">
        <v>11</v>
      </c>
      <c r="M2360" s="365">
        <v>11</v>
      </c>
      <c r="N2360" s="365">
        <v>10</v>
      </c>
      <c r="O2360" s="415">
        <v>10</v>
      </c>
      <c r="P2360" s="521">
        <v>10</v>
      </c>
    </row>
    <row r="2361" spans="2:16" s="3" customFormat="1" ht="13.2" x14ac:dyDescent="0.25">
      <c r="B2361" s="123" t="s">
        <v>321</v>
      </c>
      <c r="C2361" s="457" t="s">
        <v>10</v>
      </c>
      <c r="D2361" s="451" t="s">
        <v>10</v>
      </c>
      <c r="E2361" s="451">
        <v>22</v>
      </c>
      <c r="F2361" s="451">
        <v>25</v>
      </c>
      <c r="G2361" s="451">
        <v>33</v>
      </c>
      <c r="H2361" s="399">
        <v>34</v>
      </c>
      <c r="I2361" s="399">
        <v>39</v>
      </c>
      <c r="J2361" s="178" t="s">
        <v>10</v>
      </c>
      <c r="K2361" s="365" t="s">
        <v>10</v>
      </c>
      <c r="L2361" s="365">
        <v>5</v>
      </c>
      <c r="M2361" s="365">
        <v>6</v>
      </c>
      <c r="N2361" s="365">
        <v>8</v>
      </c>
      <c r="O2361" s="415">
        <v>7</v>
      </c>
      <c r="P2361" s="521">
        <v>9</v>
      </c>
    </row>
    <row r="2362" spans="2:16" s="3" customFormat="1" ht="13.2" x14ac:dyDescent="0.25">
      <c r="B2362" s="123" t="s">
        <v>245</v>
      </c>
      <c r="C2362" s="457">
        <v>19</v>
      </c>
      <c r="D2362" s="451">
        <v>22</v>
      </c>
      <c r="E2362" s="451">
        <v>38</v>
      </c>
      <c r="F2362" s="451">
        <v>39</v>
      </c>
      <c r="G2362" s="451">
        <v>52</v>
      </c>
      <c r="H2362" s="399">
        <v>56</v>
      </c>
      <c r="I2362" s="399">
        <v>58</v>
      </c>
      <c r="J2362" s="178">
        <v>8</v>
      </c>
      <c r="K2362" s="365">
        <v>8</v>
      </c>
      <c r="L2362" s="365">
        <v>13</v>
      </c>
      <c r="M2362" s="365">
        <v>14</v>
      </c>
      <c r="N2362" s="365">
        <v>20</v>
      </c>
      <c r="O2362" s="415">
        <v>23</v>
      </c>
      <c r="P2362" s="521">
        <v>25</v>
      </c>
    </row>
    <row r="2363" spans="2:16" s="3" customFormat="1" ht="13.2" x14ac:dyDescent="0.25">
      <c r="B2363" s="123" t="s">
        <v>499</v>
      </c>
      <c r="C2363" s="459">
        <v>24</v>
      </c>
      <c r="D2363" s="453">
        <v>26</v>
      </c>
      <c r="E2363" s="453">
        <v>26</v>
      </c>
      <c r="F2363" s="453">
        <v>26</v>
      </c>
      <c r="G2363" s="453">
        <v>26</v>
      </c>
      <c r="H2363" s="399">
        <v>25</v>
      </c>
      <c r="I2363" s="399">
        <v>26</v>
      </c>
      <c r="J2363" s="531">
        <v>21</v>
      </c>
      <c r="K2363" s="445">
        <v>23</v>
      </c>
      <c r="L2363" s="445">
        <v>23</v>
      </c>
      <c r="M2363" s="445">
        <v>23</v>
      </c>
      <c r="N2363" s="445">
        <v>23</v>
      </c>
      <c r="O2363" s="415">
        <v>22</v>
      </c>
      <c r="P2363" s="521">
        <v>22</v>
      </c>
    </row>
    <row r="2364" spans="2:16" s="3" customFormat="1" ht="13.2" x14ac:dyDescent="0.25">
      <c r="B2364" s="123" t="s">
        <v>500</v>
      </c>
      <c r="C2364" s="459">
        <v>11</v>
      </c>
      <c r="D2364" s="453">
        <v>11</v>
      </c>
      <c r="E2364" s="453">
        <v>13</v>
      </c>
      <c r="F2364" s="453">
        <v>13</v>
      </c>
      <c r="G2364" s="453">
        <v>13</v>
      </c>
      <c r="H2364" s="399">
        <v>12</v>
      </c>
      <c r="I2364" s="399">
        <v>10</v>
      </c>
      <c r="J2364" s="531">
        <v>10</v>
      </c>
      <c r="K2364" s="445">
        <v>9</v>
      </c>
      <c r="L2364" s="445">
        <v>11</v>
      </c>
      <c r="M2364" s="445">
        <v>11</v>
      </c>
      <c r="N2364" s="445">
        <v>11</v>
      </c>
      <c r="O2364" s="415">
        <v>10</v>
      </c>
      <c r="P2364" s="521">
        <v>10</v>
      </c>
    </row>
    <row r="2365" spans="2:16" s="3" customFormat="1" ht="13.2" x14ac:dyDescent="0.25">
      <c r="B2365" s="123"/>
      <c r="C2365" s="459"/>
      <c r="D2365" s="453"/>
      <c r="E2365" s="453"/>
      <c r="F2365" s="453"/>
      <c r="G2365" s="453"/>
      <c r="H2365" s="399"/>
      <c r="I2365" s="399"/>
      <c r="J2365" s="531"/>
      <c r="K2365" s="445"/>
      <c r="L2365" s="445"/>
      <c r="M2365" s="445"/>
      <c r="N2365" s="445"/>
      <c r="O2365" s="415"/>
      <c r="P2365" s="521"/>
    </row>
    <row r="2366" spans="2:16" s="3" customFormat="1" ht="13.2" x14ac:dyDescent="0.25">
      <c r="B2366" s="126" t="s">
        <v>333</v>
      </c>
      <c r="C2366" s="309"/>
      <c r="D2366" s="403"/>
      <c r="E2366" s="403"/>
      <c r="F2366" s="403"/>
      <c r="G2366" s="403"/>
      <c r="H2366" s="403"/>
      <c r="I2366" s="403"/>
      <c r="J2366" s="134"/>
      <c r="K2366" s="361"/>
      <c r="L2366" s="361"/>
      <c r="M2366" s="361"/>
      <c r="N2366" s="361"/>
      <c r="O2366" s="361"/>
      <c r="P2366" s="532"/>
    </row>
    <row r="2367" spans="2:16" s="3" customFormat="1" ht="13.2" x14ac:dyDescent="0.25">
      <c r="B2367" s="129" t="s">
        <v>42</v>
      </c>
      <c r="C2367" s="456">
        <v>46</v>
      </c>
      <c r="D2367" s="450">
        <v>47</v>
      </c>
      <c r="E2367" s="450">
        <v>47</v>
      </c>
      <c r="F2367" s="450">
        <v>49</v>
      </c>
      <c r="G2367" s="450">
        <v>48</v>
      </c>
      <c r="H2367" s="450">
        <v>48</v>
      </c>
      <c r="I2367" s="450">
        <v>48</v>
      </c>
      <c r="J2367" s="134">
        <v>15</v>
      </c>
      <c r="K2367" s="361">
        <v>16</v>
      </c>
      <c r="L2367" s="361">
        <v>16</v>
      </c>
      <c r="M2367" s="361">
        <v>16</v>
      </c>
      <c r="N2367" s="361">
        <v>16</v>
      </c>
      <c r="O2367" s="361">
        <v>16</v>
      </c>
      <c r="P2367" s="532">
        <v>17</v>
      </c>
    </row>
    <row r="2368" spans="2:16" s="3" customFormat="1" ht="13.2" x14ac:dyDescent="0.25">
      <c r="B2368" s="129" t="s">
        <v>288</v>
      </c>
      <c r="C2368" s="456">
        <v>17</v>
      </c>
      <c r="D2368" s="450">
        <v>19</v>
      </c>
      <c r="E2368" s="450">
        <v>19</v>
      </c>
      <c r="F2368" s="450">
        <v>19</v>
      </c>
      <c r="G2368" s="450">
        <v>23</v>
      </c>
      <c r="H2368" s="450">
        <v>23</v>
      </c>
      <c r="I2368" s="450">
        <v>23</v>
      </c>
      <c r="J2368" s="134">
        <v>14</v>
      </c>
      <c r="K2368" s="361">
        <v>15</v>
      </c>
      <c r="L2368" s="361">
        <v>15</v>
      </c>
      <c r="M2368" s="361">
        <v>15</v>
      </c>
      <c r="N2368" s="361">
        <v>17</v>
      </c>
      <c r="O2368" s="361">
        <v>17</v>
      </c>
      <c r="P2368" s="532">
        <v>18</v>
      </c>
    </row>
    <row r="2369" spans="2:16" s="3" customFormat="1" ht="13.2" x14ac:dyDescent="0.25">
      <c r="B2369" s="135"/>
      <c r="C2369" s="309"/>
      <c r="D2369" s="403"/>
      <c r="E2369" s="403"/>
      <c r="F2369" s="403"/>
      <c r="G2369" s="403"/>
      <c r="H2369" s="403"/>
      <c r="I2369" s="403"/>
      <c r="J2369" s="134"/>
      <c r="K2369" s="361"/>
      <c r="L2369" s="361"/>
      <c r="M2369" s="361"/>
      <c r="N2369" s="361"/>
      <c r="O2369" s="361"/>
      <c r="P2369" s="532"/>
    </row>
    <row r="2370" spans="2:16" s="3" customFormat="1" ht="13.2" x14ac:dyDescent="0.25">
      <c r="B2370" s="125" t="s">
        <v>334</v>
      </c>
      <c r="C2370" s="354"/>
      <c r="D2370" s="399"/>
      <c r="E2370" s="399"/>
      <c r="F2370" s="399"/>
      <c r="G2370" s="399"/>
      <c r="H2370" s="399"/>
      <c r="I2370" s="399"/>
      <c r="J2370" s="533"/>
      <c r="K2370" s="415"/>
      <c r="L2370" s="415"/>
      <c r="M2370" s="415"/>
      <c r="N2370" s="415"/>
      <c r="O2370" s="415"/>
      <c r="P2370" s="521"/>
    </row>
    <row r="2371" spans="2:16" s="3" customFormat="1" ht="13.2" x14ac:dyDescent="0.25">
      <c r="B2371" s="129" t="s">
        <v>42</v>
      </c>
      <c r="C2371" s="460">
        <v>26</v>
      </c>
      <c r="D2371" s="404">
        <v>26</v>
      </c>
      <c r="E2371" s="404">
        <v>27</v>
      </c>
      <c r="F2371" s="404">
        <v>28</v>
      </c>
      <c r="G2371" s="404">
        <v>26</v>
      </c>
      <c r="H2371" s="399">
        <v>24</v>
      </c>
      <c r="I2371" s="399">
        <v>25</v>
      </c>
      <c r="J2371" s="222">
        <v>26</v>
      </c>
      <c r="K2371" s="360">
        <v>26</v>
      </c>
      <c r="L2371" s="360">
        <v>27</v>
      </c>
      <c r="M2371" s="360">
        <v>28</v>
      </c>
      <c r="N2371" s="360">
        <v>26</v>
      </c>
      <c r="O2371" s="415">
        <v>24</v>
      </c>
      <c r="P2371" s="521">
        <v>24</v>
      </c>
    </row>
    <row r="2372" spans="2:16" s="3" customFormat="1" ht="13.2" x14ac:dyDescent="0.25">
      <c r="B2372" s="129" t="s">
        <v>196</v>
      </c>
      <c r="C2372" s="460">
        <v>19</v>
      </c>
      <c r="D2372" s="404">
        <v>18</v>
      </c>
      <c r="E2372" s="404">
        <v>19</v>
      </c>
      <c r="F2372" s="404">
        <v>19</v>
      </c>
      <c r="G2372" s="404">
        <v>18</v>
      </c>
      <c r="H2372" s="399">
        <v>17</v>
      </c>
      <c r="I2372" s="399">
        <v>18</v>
      </c>
      <c r="J2372" s="222">
        <v>19</v>
      </c>
      <c r="K2372" s="360">
        <v>18</v>
      </c>
      <c r="L2372" s="360">
        <v>19</v>
      </c>
      <c r="M2372" s="360">
        <v>19</v>
      </c>
      <c r="N2372" s="360">
        <v>18</v>
      </c>
      <c r="O2372" s="415">
        <v>17</v>
      </c>
      <c r="P2372" s="521">
        <v>17</v>
      </c>
    </row>
    <row r="2373" spans="2:16" s="3" customFormat="1" ht="13.2" x14ac:dyDescent="0.25">
      <c r="B2373" s="129" t="s">
        <v>197</v>
      </c>
      <c r="C2373" s="460">
        <v>19</v>
      </c>
      <c r="D2373" s="404">
        <v>18</v>
      </c>
      <c r="E2373" s="404">
        <v>19</v>
      </c>
      <c r="F2373" s="404">
        <v>20</v>
      </c>
      <c r="G2373" s="404">
        <v>19</v>
      </c>
      <c r="H2373" s="399">
        <v>18</v>
      </c>
      <c r="I2373" s="399">
        <v>18</v>
      </c>
      <c r="J2373" s="222">
        <v>19</v>
      </c>
      <c r="K2373" s="360">
        <v>18</v>
      </c>
      <c r="L2373" s="360">
        <v>19</v>
      </c>
      <c r="M2373" s="360">
        <v>20</v>
      </c>
      <c r="N2373" s="360">
        <v>19</v>
      </c>
      <c r="O2373" s="415">
        <v>18</v>
      </c>
      <c r="P2373" s="521">
        <v>18</v>
      </c>
    </row>
    <row r="2374" spans="2:16" s="3" customFormat="1" ht="13.2" x14ac:dyDescent="0.25">
      <c r="B2374" s="129"/>
      <c r="C2374" s="460"/>
      <c r="D2374" s="404"/>
      <c r="E2374" s="404"/>
      <c r="F2374" s="404"/>
      <c r="G2374" s="404"/>
      <c r="H2374" s="404"/>
      <c r="I2374" s="404"/>
      <c r="J2374" s="222"/>
      <c r="K2374" s="360"/>
      <c r="L2374" s="360"/>
      <c r="M2374" s="360"/>
      <c r="N2374" s="360"/>
      <c r="O2374" s="360"/>
      <c r="P2374" s="534"/>
    </row>
    <row r="2375" spans="2:16" s="3" customFormat="1" ht="13.2" x14ac:dyDescent="0.25">
      <c r="B2375" s="126" t="s">
        <v>335</v>
      </c>
      <c r="C2375" s="460"/>
      <c r="D2375" s="404"/>
      <c r="E2375" s="404"/>
      <c r="F2375" s="404"/>
      <c r="G2375" s="404"/>
      <c r="H2375" s="404"/>
      <c r="I2375" s="404"/>
      <c r="J2375" s="222"/>
      <c r="K2375" s="360"/>
      <c r="L2375" s="360"/>
      <c r="M2375" s="360"/>
      <c r="N2375" s="360"/>
      <c r="O2375" s="360"/>
      <c r="P2375" s="534"/>
    </row>
    <row r="2376" spans="2:16" s="3" customFormat="1" ht="13.2" x14ac:dyDescent="0.25">
      <c r="B2376" s="75" t="s">
        <v>42</v>
      </c>
      <c r="C2376" s="460">
        <v>31</v>
      </c>
      <c r="D2376" s="404">
        <v>30</v>
      </c>
      <c r="E2376" s="404">
        <v>30</v>
      </c>
      <c r="F2376" s="404">
        <v>29</v>
      </c>
      <c r="G2376" s="404">
        <v>29</v>
      </c>
      <c r="H2376" s="404">
        <v>30</v>
      </c>
      <c r="I2376" s="404">
        <v>30</v>
      </c>
      <c r="J2376" s="528">
        <v>14</v>
      </c>
      <c r="K2376" s="443">
        <v>14</v>
      </c>
      <c r="L2376" s="443">
        <v>14</v>
      </c>
      <c r="M2376" s="443">
        <v>16</v>
      </c>
      <c r="N2376" s="443">
        <v>16</v>
      </c>
      <c r="O2376" s="443">
        <v>15</v>
      </c>
      <c r="P2376" s="529">
        <v>15</v>
      </c>
    </row>
    <row r="2377" spans="2:16" s="3" customFormat="1" ht="13.2" x14ac:dyDescent="0.25">
      <c r="B2377" s="129" t="s">
        <v>488</v>
      </c>
      <c r="C2377" s="460">
        <v>19</v>
      </c>
      <c r="D2377" s="404">
        <v>18</v>
      </c>
      <c r="E2377" s="404">
        <v>17</v>
      </c>
      <c r="F2377" s="404">
        <v>17</v>
      </c>
      <c r="G2377" s="404">
        <v>17</v>
      </c>
      <c r="H2377" s="404">
        <v>17</v>
      </c>
      <c r="I2377" s="404">
        <v>17</v>
      </c>
      <c r="J2377" s="222">
        <v>19</v>
      </c>
      <c r="K2377" s="360">
        <v>18</v>
      </c>
      <c r="L2377" s="360">
        <v>17</v>
      </c>
      <c r="M2377" s="360">
        <v>17</v>
      </c>
      <c r="N2377" s="360">
        <v>17</v>
      </c>
      <c r="O2377" s="360">
        <v>17</v>
      </c>
      <c r="P2377" s="534">
        <v>17</v>
      </c>
    </row>
    <row r="2378" spans="2:16" s="3" customFormat="1" ht="13.2" x14ac:dyDescent="0.25">
      <c r="B2378" s="129" t="s">
        <v>489</v>
      </c>
      <c r="C2378" s="460">
        <v>19</v>
      </c>
      <c r="D2378" s="404">
        <v>18</v>
      </c>
      <c r="E2378" s="404">
        <v>17</v>
      </c>
      <c r="F2378" s="404">
        <v>17</v>
      </c>
      <c r="G2378" s="404">
        <v>17</v>
      </c>
      <c r="H2378" s="404">
        <v>17</v>
      </c>
      <c r="I2378" s="404">
        <v>17</v>
      </c>
      <c r="J2378" s="222">
        <v>19</v>
      </c>
      <c r="K2378" s="360">
        <v>18</v>
      </c>
      <c r="L2378" s="360">
        <v>17</v>
      </c>
      <c r="M2378" s="360">
        <v>17</v>
      </c>
      <c r="N2378" s="360">
        <v>17</v>
      </c>
      <c r="O2378" s="360">
        <v>17</v>
      </c>
      <c r="P2378" s="534">
        <v>17</v>
      </c>
    </row>
    <row r="2379" spans="2:16" s="3" customFormat="1" ht="13.2" x14ac:dyDescent="0.25">
      <c r="B2379" s="129"/>
      <c r="C2379" s="460"/>
      <c r="D2379" s="404"/>
      <c r="E2379" s="404"/>
      <c r="F2379" s="404"/>
      <c r="G2379" s="404"/>
      <c r="H2379" s="404"/>
      <c r="I2379" s="404"/>
      <c r="J2379" s="222"/>
      <c r="K2379" s="360"/>
      <c r="L2379" s="360"/>
      <c r="M2379" s="360"/>
      <c r="N2379" s="360"/>
      <c r="O2379" s="360"/>
      <c r="P2379" s="534"/>
    </row>
    <row r="2380" spans="2:16" s="3" customFormat="1" ht="13.2" x14ac:dyDescent="0.25">
      <c r="B2380" s="125" t="s">
        <v>336</v>
      </c>
      <c r="C2380" s="305"/>
      <c r="D2380" s="401"/>
      <c r="E2380" s="401"/>
      <c r="F2380" s="401"/>
      <c r="G2380" s="401"/>
      <c r="H2380" s="401"/>
      <c r="I2380" s="401"/>
      <c r="J2380" s="526"/>
      <c r="K2380" s="414"/>
      <c r="L2380" s="414"/>
      <c r="M2380" s="414"/>
      <c r="N2380" s="414"/>
      <c r="O2380" s="414"/>
      <c r="P2380" s="527"/>
    </row>
    <row r="2381" spans="2:16" s="3" customFormat="1" ht="13.2" x14ac:dyDescent="0.25">
      <c r="B2381" s="127" t="s">
        <v>212</v>
      </c>
      <c r="C2381" s="305">
        <v>23</v>
      </c>
      <c r="D2381" s="401">
        <v>24</v>
      </c>
      <c r="E2381" s="401">
        <v>24</v>
      </c>
      <c r="F2381" s="401">
        <v>24</v>
      </c>
      <c r="G2381" s="401">
        <v>24</v>
      </c>
      <c r="H2381" s="399">
        <v>24</v>
      </c>
      <c r="I2381" s="399">
        <v>23</v>
      </c>
      <c r="J2381" s="133">
        <v>21</v>
      </c>
      <c r="K2381" s="358">
        <v>22</v>
      </c>
      <c r="L2381" s="358">
        <v>22</v>
      </c>
      <c r="M2381" s="358">
        <v>22</v>
      </c>
      <c r="N2381" s="358">
        <v>22</v>
      </c>
      <c r="O2381" s="415">
        <v>22</v>
      </c>
      <c r="P2381" s="521">
        <v>21</v>
      </c>
    </row>
    <row r="2382" spans="2:16" s="3" customFormat="1" ht="13.2" x14ac:dyDescent="0.25">
      <c r="B2382" s="127" t="s">
        <v>216</v>
      </c>
      <c r="C2382" s="305">
        <v>8</v>
      </c>
      <c r="D2382" s="401">
        <v>8</v>
      </c>
      <c r="E2382" s="401">
        <v>7</v>
      </c>
      <c r="F2382" s="401">
        <v>9</v>
      </c>
      <c r="G2382" s="401">
        <v>9</v>
      </c>
      <c r="H2382" s="399">
        <v>9</v>
      </c>
      <c r="I2382" s="399">
        <v>9</v>
      </c>
      <c r="J2382" s="133">
        <v>8</v>
      </c>
      <c r="K2382" s="358">
        <v>8</v>
      </c>
      <c r="L2382" s="358">
        <v>7</v>
      </c>
      <c r="M2382" s="358">
        <v>9</v>
      </c>
      <c r="N2382" s="358">
        <v>9</v>
      </c>
      <c r="O2382" s="415">
        <v>9</v>
      </c>
      <c r="P2382" s="521">
        <v>9</v>
      </c>
    </row>
    <row r="2383" spans="2:16" s="3" customFormat="1" ht="13.2" x14ac:dyDescent="0.25">
      <c r="B2383" s="127" t="s">
        <v>217</v>
      </c>
      <c r="C2383" s="461">
        <v>7</v>
      </c>
      <c r="D2383" s="454">
        <v>7</v>
      </c>
      <c r="E2383" s="454">
        <v>7</v>
      </c>
      <c r="F2383" s="454">
        <v>8</v>
      </c>
      <c r="G2383" s="454">
        <v>9</v>
      </c>
      <c r="H2383" s="399">
        <v>8</v>
      </c>
      <c r="I2383" s="399">
        <v>8</v>
      </c>
      <c r="J2383" s="133">
        <v>7</v>
      </c>
      <c r="K2383" s="358">
        <v>7</v>
      </c>
      <c r="L2383" s="358">
        <v>7</v>
      </c>
      <c r="M2383" s="358">
        <v>8</v>
      </c>
      <c r="N2383" s="358">
        <v>9</v>
      </c>
      <c r="O2383" s="415">
        <v>8</v>
      </c>
      <c r="P2383" s="521">
        <v>8</v>
      </c>
    </row>
    <row r="2384" spans="2:16" s="3" customFormat="1" ht="13.2" x14ac:dyDescent="0.25">
      <c r="B2384" s="127"/>
      <c r="C2384" s="461"/>
      <c r="D2384" s="454"/>
      <c r="E2384" s="454"/>
      <c r="F2384" s="454"/>
      <c r="G2384" s="454"/>
      <c r="H2384" s="399"/>
      <c r="I2384" s="399"/>
      <c r="J2384" s="133"/>
      <c r="K2384" s="358"/>
      <c r="L2384" s="358"/>
      <c r="M2384" s="358"/>
      <c r="N2384" s="358"/>
      <c r="O2384" s="415"/>
      <c r="P2384" s="521"/>
    </row>
    <row r="2385" spans="2:16" s="3" customFormat="1" ht="13.2" x14ac:dyDescent="0.25">
      <c r="B2385" s="125" t="s">
        <v>338</v>
      </c>
      <c r="C2385" s="305"/>
      <c r="D2385" s="401"/>
      <c r="E2385" s="401"/>
      <c r="F2385" s="401"/>
      <c r="G2385" s="401"/>
      <c r="H2385" s="399"/>
      <c r="I2385" s="399"/>
      <c r="J2385" s="526"/>
      <c r="K2385" s="414"/>
      <c r="L2385" s="414"/>
      <c r="M2385" s="414"/>
      <c r="N2385" s="414"/>
      <c r="O2385" s="415"/>
      <c r="P2385" s="521"/>
    </row>
    <row r="2386" spans="2:16" s="3" customFormat="1" ht="13.2" x14ac:dyDescent="0.25">
      <c r="B2386" s="122" t="s">
        <v>226</v>
      </c>
      <c r="C2386" s="305">
        <v>37</v>
      </c>
      <c r="D2386" s="401">
        <v>36</v>
      </c>
      <c r="E2386" s="401">
        <v>36</v>
      </c>
      <c r="F2386" s="401">
        <v>36</v>
      </c>
      <c r="G2386" s="401">
        <v>36</v>
      </c>
      <c r="H2386" s="399">
        <v>36</v>
      </c>
      <c r="I2386" s="399">
        <v>36</v>
      </c>
      <c r="J2386" s="133">
        <v>37</v>
      </c>
      <c r="K2386" s="358">
        <v>36</v>
      </c>
      <c r="L2386" s="358">
        <v>36</v>
      </c>
      <c r="M2386" s="358">
        <v>36</v>
      </c>
      <c r="N2386" s="358">
        <v>36</v>
      </c>
      <c r="O2386" s="415">
        <v>36</v>
      </c>
      <c r="P2386" s="521">
        <v>27</v>
      </c>
    </row>
    <row r="2387" spans="2:16" s="3" customFormat="1" ht="13.2" x14ac:dyDescent="0.25">
      <c r="B2387" s="122"/>
      <c r="C2387" s="305"/>
      <c r="D2387" s="401"/>
      <c r="E2387" s="401"/>
      <c r="F2387" s="401"/>
      <c r="G2387" s="401"/>
      <c r="H2387" s="399"/>
      <c r="I2387" s="399"/>
      <c r="J2387" s="133"/>
      <c r="K2387" s="358"/>
      <c r="L2387" s="358"/>
      <c r="M2387" s="358"/>
      <c r="N2387" s="358"/>
      <c r="O2387" s="415"/>
      <c r="P2387" s="521"/>
    </row>
    <row r="2388" spans="2:16" s="3" customFormat="1" ht="13.2" x14ac:dyDescent="0.25">
      <c r="B2388" s="125" t="s">
        <v>339</v>
      </c>
      <c r="C2388" s="305"/>
      <c r="D2388" s="401"/>
      <c r="E2388" s="401"/>
      <c r="F2388" s="401"/>
      <c r="G2388" s="401"/>
      <c r="H2388" s="399"/>
      <c r="I2388" s="399"/>
      <c r="J2388" s="133"/>
      <c r="K2388" s="358"/>
      <c r="L2388" s="358"/>
      <c r="M2388" s="358"/>
      <c r="N2388" s="358"/>
      <c r="O2388" s="415"/>
      <c r="P2388" s="521"/>
    </row>
    <row r="2389" spans="2:16" s="3" customFormat="1" ht="13.2" x14ac:dyDescent="0.25">
      <c r="B2389" s="122" t="s">
        <v>42</v>
      </c>
      <c r="C2389" s="305">
        <v>58</v>
      </c>
      <c r="D2389" s="401">
        <v>56</v>
      </c>
      <c r="E2389" s="401">
        <v>51</v>
      </c>
      <c r="F2389" s="401">
        <v>51</v>
      </c>
      <c r="G2389" s="401">
        <v>53</v>
      </c>
      <c r="H2389" s="399">
        <v>53</v>
      </c>
      <c r="I2389" s="399">
        <v>53</v>
      </c>
      <c r="J2389" s="133">
        <v>58</v>
      </c>
      <c r="K2389" s="358">
        <v>56</v>
      </c>
      <c r="L2389" s="358">
        <v>51</v>
      </c>
      <c r="M2389" s="358">
        <v>51</v>
      </c>
      <c r="N2389" s="358">
        <v>53</v>
      </c>
      <c r="O2389" s="415">
        <v>53</v>
      </c>
      <c r="P2389" s="521">
        <v>53</v>
      </c>
    </row>
    <row r="2390" spans="2:16" s="3" customFormat="1" ht="13.2" x14ac:dyDescent="0.25">
      <c r="B2390" s="122" t="s">
        <v>283</v>
      </c>
      <c r="C2390" s="305">
        <v>24</v>
      </c>
      <c r="D2390" s="401">
        <v>24</v>
      </c>
      <c r="E2390" s="401">
        <v>27</v>
      </c>
      <c r="F2390" s="401">
        <v>30</v>
      </c>
      <c r="G2390" s="401">
        <v>31</v>
      </c>
      <c r="H2390" s="399">
        <v>31</v>
      </c>
      <c r="I2390" s="399">
        <v>31</v>
      </c>
      <c r="J2390" s="133">
        <v>24</v>
      </c>
      <c r="K2390" s="358">
        <v>24</v>
      </c>
      <c r="L2390" s="358">
        <v>27</v>
      </c>
      <c r="M2390" s="358">
        <v>30</v>
      </c>
      <c r="N2390" s="358">
        <v>31</v>
      </c>
      <c r="O2390" s="415">
        <v>31</v>
      </c>
      <c r="P2390" s="521">
        <v>31</v>
      </c>
    </row>
    <row r="2391" spans="2:16" s="3" customFormat="1" ht="13.2" x14ac:dyDescent="0.25">
      <c r="B2391" s="122"/>
      <c r="C2391" s="305"/>
      <c r="D2391" s="401"/>
      <c r="E2391" s="401"/>
      <c r="F2391" s="401"/>
      <c r="G2391" s="401"/>
      <c r="H2391" s="399"/>
      <c r="I2391" s="399"/>
      <c r="J2391" s="133"/>
      <c r="K2391" s="358"/>
      <c r="L2391" s="358"/>
      <c r="M2391" s="358"/>
      <c r="N2391" s="358"/>
      <c r="O2391" s="415"/>
      <c r="P2391" s="521"/>
    </row>
    <row r="2392" spans="2:16" s="3" customFormat="1" ht="13.2" x14ac:dyDescent="0.25">
      <c r="B2392" s="125" t="s">
        <v>340</v>
      </c>
      <c r="C2392" s="305"/>
      <c r="D2392" s="401"/>
      <c r="E2392" s="401"/>
      <c r="F2392" s="401"/>
      <c r="G2392" s="401"/>
      <c r="H2392" s="399"/>
      <c r="I2392" s="399"/>
      <c r="J2392" s="526"/>
      <c r="K2392" s="414"/>
      <c r="L2392" s="414"/>
      <c r="M2392" s="414"/>
      <c r="N2392" s="414"/>
      <c r="O2392" s="415"/>
      <c r="P2392" s="521"/>
    </row>
    <row r="2393" spans="2:16" s="3" customFormat="1" ht="13.2" x14ac:dyDescent="0.25">
      <c r="B2393" s="127" t="s">
        <v>257</v>
      </c>
      <c r="C2393" s="309">
        <v>25</v>
      </c>
      <c r="D2393" s="403">
        <v>25</v>
      </c>
      <c r="E2393" s="403">
        <v>25</v>
      </c>
      <c r="F2393" s="403">
        <v>25</v>
      </c>
      <c r="G2393" s="403">
        <v>25</v>
      </c>
      <c r="H2393" s="399">
        <v>25</v>
      </c>
      <c r="I2393" s="399">
        <v>25</v>
      </c>
      <c r="J2393" s="133">
        <v>9</v>
      </c>
      <c r="K2393" s="358">
        <v>9</v>
      </c>
      <c r="L2393" s="358">
        <v>9</v>
      </c>
      <c r="M2393" s="358">
        <v>9</v>
      </c>
      <c r="N2393" s="358">
        <v>9</v>
      </c>
      <c r="O2393" s="415">
        <v>9</v>
      </c>
      <c r="P2393" s="521">
        <v>9</v>
      </c>
    </row>
    <row r="2394" spans="2:16" s="3" customFormat="1" ht="13.2" x14ac:dyDescent="0.25">
      <c r="B2394" s="127" t="s">
        <v>258</v>
      </c>
      <c r="C2394" s="309">
        <v>7</v>
      </c>
      <c r="D2394" s="403">
        <v>7</v>
      </c>
      <c r="E2394" s="403">
        <v>7</v>
      </c>
      <c r="F2394" s="403">
        <v>8</v>
      </c>
      <c r="G2394" s="403">
        <v>8</v>
      </c>
      <c r="H2394" s="399">
        <v>8</v>
      </c>
      <c r="I2394" s="399">
        <v>8</v>
      </c>
      <c r="J2394" s="133">
        <v>7</v>
      </c>
      <c r="K2394" s="358">
        <v>7</v>
      </c>
      <c r="L2394" s="358">
        <v>7</v>
      </c>
      <c r="M2394" s="358">
        <v>8</v>
      </c>
      <c r="N2394" s="358">
        <v>8</v>
      </c>
      <c r="O2394" s="415">
        <v>8</v>
      </c>
      <c r="P2394" s="521">
        <v>8</v>
      </c>
    </row>
    <row r="2395" spans="2:16" s="3" customFormat="1" ht="13.2" x14ac:dyDescent="0.25">
      <c r="B2395" s="127" t="s">
        <v>56</v>
      </c>
      <c r="C2395" s="309">
        <v>9</v>
      </c>
      <c r="D2395" s="403">
        <v>9</v>
      </c>
      <c r="E2395" s="403">
        <v>9</v>
      </c>
      <c r="F2395" s="403">
        <v>9</v>
      </c>
      <c r="G2395" s="403">
        <v>9</v>
      </c>
      <c r="H2395" s="399">
        <v>9</v>
      </c>
      <c r="I2395" s="399">
        <v>9</v>
      </c>
      <c r="J2395" s="133">
        <v>9</v>
      </c>
      <c r="K2395" s="358">
        <v>9</v>
      </c>
      <c r="L2395" s="358">
        <v>9</v>
      </c>
      <c r="M2395" s="358">
        <v>9</v>
      </c>
      <c r="N2395" s="358">
        <v>9</v>
      </c>
      <c r="O2395" s="415">
        <v>9</v>
      </c>
      <c r="P2395" s="521">
        <v>9</v>
      </c>
    </row>
    <row r="2396" spans="2:16" s="3" customFormat="1" ht="13.2" x14ac:dyDescent="0.25">
      <c r="B2396" s="130" t="s">
        <v>25</v>
      </c>
      <c r="C2396" s="462" t="s">
        <v>10</v>
      </c>
      <c r="D2396" s="310" t="s">
        <v>10</v>
      </c>
      <c r="E2396" s="310" t="s">
        <v>10</v>
      </c>
      <c r="F2396" s="310" t="s">
        <v>10</v>
      </c>
      <c r="G2396" s="310" t="s">
        <v>10</v>
      </c>
      <c r="H2396" s="405" t="s">
        <v>10</v>
      </c>
      <c r="I2396" s="405" t="s">
        <v>10</v>
      </c>
      <c r="J2396" s="535" t="s">
        <v>10</v>
      </c>
      <c r="K2396" s="137" t="s">
        <v>10</v>
      </c>
      <c r="L2396" s="137" t="s">
        <v>10</v>
      </c>
      <c r="M2396" s="137" t="s">
        <v>10</v>
      </c>
      <c r="N2396" s="137" t="s">
        <v>10</v>
      </c>
      <c r="O2396" s="446" t="s">
        <v>10</v>
      </c>
      <c r="P2396" s="536" t="s">
        <v>10</v>
      </c>
    </row>
    <row r="2397" spans="2:16" s="3" customFormat="1" ht="13.2" x14ac:dyDescent="0.25">
      <c r="B2397" s="118"/>
      <c r="C2397" s="70"/>
      <c r="D2397" s="70"/>
      <c r="E2397" s="46"/>
      <c r="F2397" s="46"/>
      <c r="G2397" s="46"/>
      <c r="H2397" s="46"/>
      <c r="I2397" s="46"/>
      <c r="J2397" s="46"/>
      <c r="K2397" s="46"/>
      <c r="L2397" s="46"/>
      <c r="M2397" s="46"/>
      <c r="N2397" s="46"/>
      <c r="O2397" s="46"/>
      <c r="P2397" s="46"/>
    </row>
    <row r="2398" spans="2:16" s="3" customFormat="1" ht="13.2" x14ac:dyDescent="0.25">
      <c r="B2398" s="708" t="s">
        <v>501</v>
      </c>
      <c r="C2398" s="708"/>
      <c r="D2398" s="708"/>
      <c r="E2398" s="708"/>
      <c r="F2398" s="708"/>
      <c r="G2398" s="708"/>
      <c r="H2398" s="708"/>
      <c r="I2398" s="708"/>
      <c r="J2398" s="708"/>
      <c r="K2398" s="708"/>
      <c r="L2398" s="708"/>
      <c r="M2398" s="708"/>
      <c r="N2398" s="708"/>
      <c r="O2398" s="708"/>
      <c r="P2398" s="708"/>
    </row>
    <row r="2399" spans="2:16" s="3" customFormat="1" ht="13.2" x14ac:dyDescent="0.25">
      <c r="B2399" s="709" t="s">
        <v>1</v>
      </c>
      <c r="C2399" s="709"/>
      <c r="D2399" s="709"/>
      <c r="E2399" s="709"/>
      <c r="F2399" s="709"/>
      <c r="G2399" s="709"/>
      <c r="H2399" s="709"/>
      <c r="I2399" s="709"/>
      <c r="J2399" s="709"/>
      <c r="K2399" s="709"/>
      <c r="L2399" s="709"/>
      <c r="M2399" s="709"/>
      <c r="N2399" s="709"/>
      <c r="O2399" s="709"/>
      <c r="P2399" s="709"/>
    </row>
    <row r="2400" spans="2:16" s="3" customFormat="1" ht="13.2" x14ac:dyDescent="0.25">
      <c r="B2400" s="44" t="s">
        <v>414</v>
      </c>
      <c r="C2400" s="102"/>
      <c r="D2400" s="102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</row>
    <row r="2401" spans="2:16" s="3" customFormat="1" ht="13.2" x14ac:dyDescent="0.25">
      <c r="B2401" s="103"/>
      <c r="C2401" s="45"/>
      <c r="D2401" s="45"/>
      <c r="E2401" s="46"/>
      <c r="F2401" s="46"/>
      <c r="G2401" s="46"/>
      <c r="H2401" s="46"/>
      <c r="I2401" s="46"/>
      <c r="J2401" s="46"/>
      <c r="K2401" s="46"/>
      <c r="L2401" s="46"/>
      <c r="M2401" s="46"/>
      <c r="N2401" s="46"/>
      <c r="O2401" s="46"/>
      <c r="P2401" s="46"/>
    </row>
    <row r="2402" spans="2:16" s="3" customFormat="1" ht="13.2" x14ac:dyDescent="0.25">
      <c r="B2402" s="752" t="s">
        <v>34</v>
      </c>
      <c r="C2402" s="704" t="s">
        <v>502</v>
      </c>
      <c r="D2402" s="705"/>
      <c r="E2402" s="705"/>
      <c r="F2402" s="705"/>
      <c r="G2402" s="705"/>
      <c r="H2402" s="705"/>
      <c r="I2402" s="705"/>
      <c r="J2402" s="700" t="s">
        <v>503</v>
      </c>
      <c r="K2402" s="701"/>
      <c r="L2402" s="701"/>
      <c r="M2402" s="701"/>
      <c r="N2402" s="701"/>
      <c r="O2402" s="701"/>
      <c r="P2402" s="701"/>
    </row>
    <row r="2403" spans="2:16" s="3" customFormat="1" ht="13.2" x14ac:dyDescent="0.25">
      <c r="B2403" s="753"/>
      <c r="C2403" s="386">
        <v>2014</v>
      </c>
      <c r="D2403" s="387">
        <v>2015</v>
      </c>
      <c r="E2403" s="387">
        <v>2016</v>
      </c>
      <c r="F2403" s="387">
        <v>2017</v>
      </c>
      <c r="G2403" s="387">
        <v>2018</v>
      </c>
      <c r="H2403" s="387">
        <v>2019</v>
      </c>
      <c r="I2403" s="387">
        <v>2020</v>
      </c>
      <c r="J2403" s="386">
        <v>2014</v>
      </c>
      <c r="K2403" s="387">
        <v>2015</v>
      </c>
      <c r="L2403" s="387">
        <v>2016</v>
      </c>
      <c r="M2403" s="387">
        <v>2017</v>
      </c>
      <c r="N2403" s="387">
        <v>2018</v>
      </c>
      <c r="O2403" s="387">
        <v>2019</v>
      </c>
      <c r="P2403" s="387">
        <v>2020</v>
      </c>
    </row>
    <row r="2404" spans="2:16" s="3" customFormat="1" ht="13.2" x14ac:dyDescent="0.25">
      <c r="B2404" s="138" t="s">
        <v>327</v>
      </c>
      <c r="C2404" s="139"/>
      <c r="D2404" s="140"/>
      <c r="E2404" s="140"/>
      <c r="F2404" s="140"/>
      <c r="G2404" s="140"/>
      <c r="H2404" s="140"/>
      <c r="I2404" s="140"/>
      <c r="J2404" s="139"/>
      <c r="K2404" s="140"/>
      <c r="L2404" s="140"/>
      <c r="M2404" s="140"/>
      <c r="N2404" s="140"/>
      <c r="O2404" s="140"/>
      <c r="P2404" s="510"/>
    </row>
    <row r="2405" spans="2:16" s="3" customFormat="1" ht="13.2" x14ac:dyDescent="0.25">
      <c r="B2405" s="124" t="s">
        <v>40</v>
      </c>
      <c r="C2405" s="141"/>
      <c r="D2405" s="142"/>
      <c r="E2405" s="142"/>
      <c r="F2405" s="142"/>
      <c r="G2405" s="142"/>
      <c r="H2405" s="142"/>
      <c r="I2405" s="142"/>
      <c r="J2405" s="141"/>
      <c r="K2405" s="142"/>
      <c r="L2405" s="142"/>
      <c r="M2405" s="142"/>
      <c r="N2405" s="142"/>
      <c r="O2405" s="142"/>
      <c r="P2405" s="511"/>
    </row>
    <row r="2406" spans="2:16" s="3" customFormat="1" ht="13.2" x14ac:dyDescent="0.25">
      <c r="B2406" s="143" t="s">
        <v>504</v>
      </c>
      <c r="C2406" s="144">
        <v>0.33339999999999997</v>
      </c>
      <c r="D2406" s="145">
        <v>0.35630000000000001</v>
      </c>
      <c r="E2406" s="145">
        <v>0.36259999999999998</v>
      </c>
      <c r="F2406" s="145">
        <v>0.4007</v>
      </c>
      <c r="G2406" s="145">
        <v>0.43690000000000001</v>
      </c>
      <c r="H2406" s="151">
        <v>0.45839999999999997</v>
      </c>
      <c r="I2406" s="151" t="s">
        <v>10</v>
      </c>
      <c r="J2406" s="144">
        <v>0.52129999999999999</v>
      </c>
      <c r="K2406" s="145">
        <v>0.52249999999999996</v>
      </c>
      <c r="L2406" s="145">
        <v>0.54010000000000002</v>
      </c>
      <c r="M2406" s="145">
        <v>0.51910000000000001</v>
      </c>
      <c r="N2406" s="145">
        <v>0.55030000000000001</v>
      </c>
      <c r="O2406" s="151">
        <v>0.46089999999999998</v>
      </c>
      <c r="P2406" s="512" t="s">
        <v>10</v>
      </c>
    </row>
    <row r="2407" spans="2:16" s="3" customFormat="1" ht="13.2" x14ac:dyDescent="0.25">
      <c r="B2407" s="143" t="s">
        <v>99</v>
      </c>
      <c r="C2407" s="144">
        <v>0.53010000000000002</v>
      </c>
      <c r="D2407" s="145">
        <v>0.66069999999999995</v>
      </c>
      <c r="E2407" s="145">
        <v>0.68500000000000005</v>
      </c>
      <c r="F2407" s="145">
        <v>0.53069999999999995</v>
      </c>
      <c r="G2407" s="145">
        <v>0.49769999999999998</v>
      </c>
      <c r="H2407" s="151">
        <v>0.5554</v>
      </c>
      <c r="I2407" s="151" t="s">
        <v>10</v>
      </c>
      <c r="J2407" s="144">
        <v>0.49430000000000002</v>
      </c>
      <c r="K2407" s="145">
        <v>0.42349999999999999</v>
      </c>
      <c r="L2407" s="145">
        <v>0.60429999999999995</v>
      </c>
      <c r="M2407" s="145">
        <v>0.50819999999999999</v>
      </c>
      <c r="N2407" s="145">
        <v>0.48649999999999999</v>
      </c>
      <c r="O2407" s="151">
        <v>0.45079999999999998</v>
      </c>
      <c r="P2407" s="512" t="s">
        <v>10</v>
      </c>
    </row>
    <row r="2408" spans="2:16" s="3" customFormat="1" ht="13.2" x14ac:dyDescent="0.25">
      <c r="B2408" s="143" t="s">
        <v>505</v>
      </c>
      <c r="C2408" s="144">
        <v>0.7</v>
      </c>
      <c r="D2408" s="145">
        <v>0.71430000000000005</v>
      </c>
      <c r="E2408" s="145">
        <v>0.92310000000000003</v>
      </c>
      <c r="F2408" s="145">
        <v>0.9778</v>
      </c>
      <c r="G2408" s="145">
        <v>0.96850000000000003</v>
      </c>
      <c r="H2408" s="151">
        <v>0.94869999999999999</v>
      </c>
      <c r="I2408" s="151" t="s">
        <v>10</v>
      </c>
      <c r="J2408" s="144">
        <v>0.99790000000000001</v>
      </c>
      <c r="K2408" s="145">
        <v>0.98819999999999997</v>
      </c>
      <c r="L2408" s="145">
        <v>0.99880000000000002</v>
      </c>
      <c r="M2408" s="145">
        <v>0.99970000000000003</v>
      </c>
      <c r="N2408" s="145">
        <v>1</v>
      </c>
      <c r="O2408" s="151">
        <v>0.96809999999999996</v>
      </c>
      <c r="P2408" s="512" t="s">
        <v>10</v>
      </c>
    </row>
    <row r="2409" spans="2:16" s="3" customFormat="1" ht="13.2" x14ac:dyDescent="0.25">
      <c r="B2409" s="128" t="s">
        <v>26</v>
      </c>
      <c r="C2409" s="144"/>
      <c r="D2409" s="145"/>
      <c r="E2409" s="145"/>
      <c r="F2409" s="145"/>
      <c r="G2409" s="145"/>
      <c r="H2409" s="151"/>
      <c r="I2409" s="151"/>
      <c r="J2409" s="144"/>
      <c r="K2409" s="145"/>
      <c r="L2409" s="145"/>
      <c r="M2409" s="145"/>
      <c r="N2409" s="145"/>
      <c r="O2409" s="151"/>
      <c r="P2409" s="512"/>
    </row>
    <row r="2410" spans="2:16" s="3" customFormat="1" ht="13.2" x14ac:dyDescent="0.25">
      <c r="B2410" s="143" t="s">
        <v>504</v>
      </c>
      <c r="C2410" s="144">
        <v>0.59732923546721128</v>
      </c>
      <c r="D2410" s="145">
        <v>0.59734095247600172</v>
      </c>
      <c r="E2410" s="145">
        <v>0.59219999999999995</v>
      </c>
      <c r="F2410" s="145">
        <v>0.59719999999999995</v>
      </c>
      <c r="G2410" s="145">
        <v>0.60218622028202495</v>
      </c>
      <c r="H2410" s="151">
        <v>0.61199999999999999</v>
      </c>
      <c r="I2410" s="151">
        <v>0.55589999999999995</v>
      </c>
      <c r="J2410" s="144">
        <v>0.58681017905779387</v>
      </c>
      <c r="K2410" s="145">
        <v>0.58634297842324989</v>
      </c>
      <c r="L2410" s="145">
        <v>0.62350000000000005</v>
      </c>
      <c r="M2410" s="145">
        <v>0.58130000000000004</v>
      </c>
      <c r="N2410" s="145">
        <v>0.5687924504043752</v>
      </c>
      <c r="O2410" s="151">
        <v>0.55589999999999995</v>
      </c>
      <c r="P2410" s="512"/>
    </row>
    <row r="2411" spans="2:16" s="3" customFormat="1" ht="13.2" x14ac:dyDescent="0.25">
      <c r="B2411" s="143" t="s">
        <v>99</v>
      </c>
      <c r="C2411" s="144">
        <v>0.94783565087595256</v>
      </c>
      <c r="D2411" s="145">
        <v>0.93241256170570319</v>
      </c>
      <c r="E2411" s="145">
        <v>0.89980000000000004</v>
      </c>
      <c r="F2411" s="145">
        <v>0.67800000000000005</v>
      </c>
      <c r="G2411" s="145">
        <v>0.67909153475567796</v>
      </c>
      <c r="H2411" s="151">
        <v>0.64510000000000001</v>
      </c>
      <c r="I2411" s="151">
        <v>0.56689999999999996</v>
      </c>
      <c r="J2411" s="144">
        <v>0.86875416163785224</v>
      </c>
      <c r="K2411" s="145">
        <v>0.85535245902280344</v>
      </c>
      <c r="L2411" s="145">
        <v>0.9153</v>
      </c>
      <c r="M2411" s="145">
        <v>0.70489999999999997</v>
      </c>
      <c r="N2411" s="145">
        <v>0.69554828170815641</v>
      </c>
      <c r="O2411" s="151">
        <v>0.56689999999999996</v>
      </c>
      <c r="P2411" s="512"/>
    </row>
    <row r="2412" spans="2:16" s="3" customFormat="1" ht="13.2" x14ac:dyDescent="0.25">
      <c r="B2412" s="123" t="s">
        <v>49</v>
      </c>
      <c r="C2412" s="144" t="s">
        <v>10</v>
      </c>
      <c r="D2412" s="145" t="s">
        <v>10</v>
      </c>
      <c r="E2412" s="145" t="s">
        <v>10</v>
      </c>
      <c r="F2412" s="145" t="s">
        <v>10</v>
      </c>
      <c r="G2412" s="145" t="s">
        <v>10</v>
      </c>
      <c r="H2412" s="145" t="s">
        <v>10</v>
      </c>
      <c r="I2412" s="145" t="s">
        <v>10</v>
      </c>
      <c r="J2412" s="144" t="s">
        <v>10</v>
      </c>
      <c r="K2412" s="145" t="s">
        <v>10</v>
      </c>
      <c r="L2412" s="145" t="s">
        <v>10</v>
      </c>
      <c r="M2412" s="145" t="s">
        <v>10</v>
      </c>
      <c r="N2412" s="145" t="s">
        <v>10</v>
      </c>
      <c r="O2412" s="145" t="s">
        <v>10</v>
      </c>
      <c r="P2412" s="513"/>
    </row>
    <row r="2413" spans="2:16" s="3" customFormat="1" ht="13.2" x14ac:dyDescent="0.25">
      <c r="B2413" s="123" t="s">
        <v>53</v>
      </c>
      <c r="C2413" s="144" t="s">
        <v>10</v>
      </c>
      <c r="D2413" s="145" t="s">
        <v>10</v>
      </c>
      <c r="E2413" s="145" t="s">
        <v>10</v>
      </c>
      <c r="F2413" s="145" t="s">
        <v>10</v>
      </c>
      <c r="G2413" s="145" t="s">
        <v>10</v>
      </c>
      <c r="H2413" s="145" t="s">
        <v>10</v>
      </c>
      <c r="I2413" s="145" t="s">
        <v>10</v>
      </c>
      <c r="J2413" s="154" t="s">
        <v>10</v>
      </c>
      <c r="K2413" s="146" t="s">
        <v>10</v>
      </c>
      <c r="L2413" s="146" t="s">
        <v>10</v>
      </c>
      <c r="M2413" s="146" t="s">
        <v>10</v>
      </c>
      <c r="N2413" s="146" t="s">
        <v>10</v>
      </c>
      <c r="O2413" s="145" t="s">
        <v>10</v>
      </c>
      <c r="P2413" s="513"/>
    </row>
    <row r="2414" spans="2:16" s="3" customFormat="1" ht="13.2" x14ac:dyDescent="0.25">
      <c r="B2414" s="122" t="s">
        <v>27</v>
      </c>
      <c r="C2414" s="144" t="s">
        <v>10</v>
      </c>
      <c r="D2414" s="145" t="s">
        <v>10</v>
      </c>
      <c r="E2414" s="145" t="s">
        <v>10</v>
      </c>
      <c r="F2414" s="145" t="s">
        <v>10</v>
      </c>
      <c r="G2414" s="145" t="s">
        <v>10</v>
      </c>
      <c r="H2414" s="145" t="s">
        <v>10</v>
      </c>
      <c r="I2414" s="145" t="s">
        <v>10</v>
      </c>
      <c r="J2414" s="154" t="s">
        <v>10</v>
      </c>
      <c r="K2414" s="146" t="s">
        <v>10</v>
      </c>
      <c r="L2414" s="146" t="s">
        <v>10</v>
      </c>
      <c r="M2414" s="146" t="s">
        <v>10</v>
      </c>
      <c r="N2414" s="146" t="s">
        <v>10</v>
      </c>
      <c r="O2414" s="145" t="s">
        <v>10</v>
      </c>
      <c r="P2414" s="513"/>
    </row>
    <row r="2415" spans="2:16" s="3" customFormat="1" ht="13.2" x14ac:dyDescent="0.25">
      <c r="B2415" s="122" t="s">
        <v>29</v>
      </c>
      <c r="C2415" s="144" t="s">
        <v>10</v>
      </c>
      <c r="D2415" s="145" t="s">
        <v>10</v>
      </c>
      <c r="E2415" s="145" t="s">
        <v>10</v>
      </c>
      <c r="F2415" s="145" t="s">
        <v>10</v>
      </c>
      <c r="G2415" s="145" t="s">
        <v>10</v>
      </c>
      <c r="H2415" s="145" t="s">
        <v>10</v>
      </c>
      <c r="I2415" s="145" t="s">
        <v>10</v>
      </c>
      <c r="J2415" s="154" t="s">
        <v>10</v>
      </c>
      <c r="K2415" s="146" t="s">
        <v>10</v>
      </c>
      <c r="L2415" s="146" t="s">
        <v>10</v>
      </c>
      <c r="M2415" s="146" t="s">
        <v>10</v>
      </c>
      <c r="N2415" s="146" t="s">
        <v>10</v>
      </c>
      <c r="O2415" s="145" t="s">
        <v>10</v>
      </c>
      <c r="P2415" s="513"/>
    </row>
    <row r="2416" spans="2:16" s="3" customFormat="1" ht="13.2" x14ac:dyDescent="0.25">
      <c r="B2416" s="122" t="s">
        <v>28</v>
      </c>
      <c r="C2416" s="144" t="s">
        <v>10</v>
      </c>
      <c r="D2416" s="145" t="s">
        <v>10</v>
      </c>
      <c r="E2416" s="145" t="s">
        <v>10</v>
      </c>
      <c r="F2416" s="145" t="s">
        <v>10</v>
      </c>
      <c r="G2416" s="145" t="s">
        <v>10</v>
      </c>
      <c r="H2416" s="145" t="s">
        <v>10</v>
      </c>
      <c r="I2416" s="145" t="s">
        <v>10</v>
      </c>
      <c r="J2416" s="154" t="s">
        <v>10</v>
      </c>
      <c r="K2416" s="146" t="s">
        <v>10</v>
      </c>
      <c r="L2416" s="146" t="s">
        <v>10</v>
      </c>
      <c r="M2416" s="146" t="s">
        <v>10</v>
      </c>
      <c r="N2416" s="146" t="s">
        <v>10</v>
      </c>
      <c r="O2416" s="145" t="s">
        <v>10</v>
      </c>
      <c r="P2416" s="513"/>
    </row>
    <row r="2417" spans="2:16" s="3" customFormat="1" ht="13.2" x14ac:dyDescent="0.25">
      <c r="B2417" s="122"/>
      <c r="C2417" s="144"/>
      <c r="D2417" s="145"/>
      <c r="E2417" s="145"/>
      <c r="F2417" s="145"/>
      <c r="G2417" s="145"/>
      <c r="H2417" s="145"/>
      <c r="I2417" s="145"/>
      <c r="J2417" s="154"/>
      <c r="K2417" s="146"/>
      <c r="L2417" s="146"/>
      <c r="M2417" s="146"/>
      <c r="N2417" s="146"/>
      <c r="O2417" s="146"/>
      <c r="P2417" s="514"/>
    </row>
    <row r="2418" spans="2:16" s="3" customFormat="1" ht="13.2" x14ac:dyDescent="0.25">
      <c r="B2418" s="126" t="s">
        <v>328</v>
      </c>
      <c r="C2418" s="144"/>
      <c r="D2418" s="145"/>
      <c r="E2418" s="145"/>
      <c r="F2418" s="145"/>
      <c r="G2418" s="145"/>
      <c r="H2418" s="145"/>
      <c r="I2418" s="145"/>
      <c r="J2418" s="154"/>
      <c r="K2418" s="146"/>
      <c r="L2418" s="146"/>
      <c r="M2418" s="146"/>
      <c r="N2418" s="146"/>
      <c r="O2418" s="146"/>
      <c r="P2418" s="514"/>
    </row>
    <row r="2419" spans="2:16" s="3" customFormat="1" ht="13.2" x14ac:dyDescent="0.25">
      <c r="B2419" s="122" t="s">
        <v>115</v>
      </c>
      <c r="C2419" s="147" t="s">
        <v>12</v>
      </c>
      <c r="D2419" s="148" t="s">
        <v>12</v>
      </c>
      <c r="E2419" s="149" t="s">
        <v>12</v>
      </c>
      <c r="F2419" s="149" t="s">
        <v>12</v>
      </c>
      <c r="G2419" s="149" t="s">
        <v>12</v>
      </c>
      <c r="H2419" s="149" t="s">
        <v>12</v>
      </c>
      <c r="I2419" s="149" t="s">
        <v>12</v>
      </c>
      <c r="J2419" s="147" t="s">
        <v>12</v>
      </c>
      <c r="K2419" s="148" t="s">
        <v>12</v>
      </c>
      <c r="L2419" s="149" t="s">
        <v>12</v>
      </c>
      <c r="M2419" s="149" t="s">
        <v>12</v>
      </c>
      <c r="N2419" s="149" t="s">
        <v>12</v>
      </c>
      <c r="O2419" s="149" t="s">
        <v>12</v>
      </c>
      <c r="P2419" s="515" t="s">
        <v>12</v>
      </c>
    </row>
    <row r="2420" spans="2:16" s="3" customFormat="1" ht="13.2" x14ac:dyDescent="0.25">
      <c r="B2420" s="122" t="s">
        <v>56</v>
      </c>
      <c r="C2420" s="147" t="s">
        <v>12</v>
      </c>
      <c r="D2420" s="148" t="s">
        <v>12</v>
      </c>
      <c r="E2420" s="149" t="s">
        <v>12</v>
      </c>
      <c r="F2420" s="149" t="s">
        <v>12</v>
      </c>
      <c r="G2420" s="149" t="s">
        <v>12</v>
      </c>
      <c r="H2420" s="149" t="s">
        <v>12</v>
      </c>
      <c r="I2420" s="149" t="s">
        <v>12</v>
      </c>
      <c r="J2420" s="147" t="s">
        <v>12</v>
      </c>
      <c r="K2420" s="148" t="s">
        <v>12</v>
      </c>
      <c r="L2420" s="149" t="s">
        <v>12</v>
      </c>
      <c r="M2420" s="149" t="s">
        <v>12</v>
      </c>
      <c r="N2420" s="149" t="s">
        <v>12</v>
      </c>
      <c r="O2420" s="149" t="s">
        <v>12</v>
      </c>
      <c r="P2420" s="515" t="s">
        <v>12</v>
      </c>
    </row>
    <row r="2421" spans="2:16" s="3" customFormat="1" ht="13.2" x14ac:dyDescent="0.25">
      <c r="B2421" s="122" t="s">
        <v>111</v>
      </c>
      <c r="C2421" s="147" t="s">
        <v>12</v>
      </c>
      <c r="D2421" s="148" t="s">
        <v>12</v>
      </c>
      <c r="E2421" s="149" t="s">
        <v>12</v>
      </c>
      <c r="F2421" s="149" t="s">
        <v>12</v>
      </c>
      <c r="G2421" s="149" t="s">
        <v>12</v>
      </c>
      <c r="H2421" s="149" t="s">
        <v>12</v>
      </c>
      <c r="I2421" s="149" t="s">
        <v>12</v>
      </c>
      <c r="J2421" s="147" t="s">
        <v>12</v>
      </c>
      <c r="K2421" s="148" t="s">
        <v>12</v>
      </c>
      <c r="L2421" s="149" t="s">
        <v>12</v>
      </c>
      <c r="M2421" s="149" t="s">
        <v>12</v>
      </c>
      <c r="N2421" s="149" t="s">
        <v>12</v>
      </c>
      <c r="O2421" s="149" t="s">
        <v>12</v>
      </c>
      <c r="P2421" s="515" t="s">
        <v>12</v>
      </c>
    </row>
    <row r="2422" spans="2:16" s="3" customFormat="1" ht="13.2" x14ac:dyDescent="0.25">
      <c r="B2422" s="122" t="s">
        <v>484</v>
      </c>
      <c r="C2422" s="147" t="s">
        <v>12</v>
      </c>
      <c r="D2422" s="148" t="s">
        <v>12</v>
      </c>
      <c r="E2422" s="149" t="s">
        <v>12</v>
      </c>
      <c r="F2422" s="149" t="s">
        <v>12</v>
      </c>
      <c r="G2422" s="149" t="s">
        <v>12</v>
      </c>
      <c r="H2422" s="149" t="s">
        <v>12</v>
      </c>
      <c r="I2422" s="149" t="s">
        <v>12</v>
      </c>
      <c r="J2422" s="147" t="s">
        <v>12</v>
      </c>
      <c r="K2422" s="148" t="s">
        <v>12</v>
      </c>
      <c r="L2422" s="149" t="s">
        <v>12</v>
      </c>
      <c r="M2422" s="149" t="s">
        <v>12</v>
      </c>
      <c r="N2422" s="149" t="s">
        <v>12</v>
      </c>
      <c r="O2422" s="149" t="s">
        <v>12</v>
      </c>
      <c r="P2422" s="515" t="s">
        <v>12</v>
      </c>
    </row>
    <row r="2423" spans="2:16" s="3" customFormat="1" ht="13.2" x14ac:dyDescent="0.25">
      <c r="B2423" s="122"/>
      <c r="C2423" s="144"/>
      <c r="D2423" s="145"/>
      <c r="E2423" s="145"/>
      <c r="F2423" s="145"/>
      <c r="G2423" s="145"/>
      <c r="H2423" s="145"/>
      <c r="I2423" s="145"/>
      <c r="J2423" s="154"/>
      <c r="K2423" s="146"/>
      <c r="L2423" s="146"/>
      <c r="M2423" s="146"/>
      <c r="N2423" s="146"/>
      <c r="O2423" s="146"/>
      <c r="P2423" s="514"/>
    </row>
    <row r="2424" spans="2:16" s="3" customFormat="1" ht="13.2" x14ac:dyDescent="0.25">
      <c r="B2424" s="126" t="s">
        <v>329</v>
      </c>
      <c r="C2424" s="144"/>
      <c r="D2424" s="145"/>
      <c r="E2424" s="145"/>
      <c r="F2424" s="145"/>
      <c r="G2424" s="145"/>
      <c r="H2424" s="145"/>
      <c r="I2424" s="145"/>
      <c r="J2424" s="154"/>
      <c r="K2424" s="146"/>
      <c r="L2424" s="146"/>
      <c r="M2424" s="146"/>
      <c r="N2424" s="146"/>
      <c r="O2424" s="146"/>
      <c r="P2424" s="514"/>
    </row>
    <row r="2425" spans="2:16" s="3" customFormat="1" ht="13.2" x14ac:dyDescent="0.25">
      <c r="B2425" s="122" t="s">
        <v>291</v>
      </c>
      <c r="C2425" s="144">
        <v>0.47720000000000001</v>
      </c>
      <c r="D2425" s="145">
        <v>0.51239999999999997</v>
      </c>
      <c r="E2425" s="145">
        <v>0.6492</v>
      </c>
      <c r="F2425" s="145">
        <v>0.58820000000000006</v>
      </c>
      <c r="G2425" s="145">
        <v>0.41649999999999998</v>
      </c>
      <c r="H2425" s="145">
        <v>0.57079999999999997</v>
      </c>
      <c r="I2425" s="145">
        <v>0.62139999999999995</v>
      </c>
      <c r="J2425" s="154">
        <v>0.60420000000000007</v>
      </c>
      <c r="K2425" s="146">
        <v>0.58479999999999999</v>
      </c>
      <c r="L2425" s="146">
        <v>0.62080000000000002</v>
      </c>
      <c r="M2425" s="146">
        <v>0.5857</v>
      </c>
      <c r="N2425" s="146">
        <v>0.60580000000000001</v>
      </c>
      <c r="O2425" s="146">
        <v>0.58460000000000001</v>
      </c>
      <c r="P2425" s="514">
        <v>0.629</v>
      </c>
    </row>
    <row r="2426" spans="2:16" s="3" customFormat="1" ht="13.2" x14ac:dyDescent="0.25">
      <c r="B2426" s="122" t="s">
        <v>298</v>
      </c>
      <c r="C2426" s="144">
        <v>0.8085</v>
      </c>
      <c r="D2426" s="145">
        <v>0.81530000000000002</v>
      </c>
      <c r="E2426" s="145">
        <v>0.82379999999999998</v>
      </c>
      <c r="F2426" s="145">
        <v>0.84489999999999998</v>
      </c>
      <c r="G2426" s="145">
        <v>0.8234999999999999</v>
      </c>
      <c r="H2426" s="145">
        <v>0.78406558789173897</v>
      </c>
      <c r="I2426" s="145">
        <v>0.71279999999999999</v>
      </c>
      <c r="J2426" s="154">
        <v>0.8175</v>
      </c>
      <c r="K2426" s="146">
        <v>0.8155</v>
      </c>
      <c r="L2426" s="146">
        <v>0.82279999999999998</v>
      </c>
      <c r="M2426" s="146">
        <v>0.84150000000000003</v>
      </c>
      <c r="N2426" s="146">
        <v>0.83450000000000002</v>
      </c>
      <c r="O2426" s="146">
        <v>0.82224778541295507</v>
      </c>
      <c r="P2426" s="514">
        <v>0.79700000000000004</v>
      </c>
    </row>
    <row r="2427" spans="2:16" s="3" customFormat="1" ht="13.2" x14ac:dyDescent="0.25">
      <c r="B2427" s="122" t="s">
        <v>292</v>
      </c>
      <c r="C2427" s="144">
        <v>0.47289999999999999</v>
      </c>
      <c r="D2427" s="145">
        <v>0.34749999999999998</v>
      </c>
      <c r="E2427" s="145">
        <v>0.2596</v>
      </c>
      <c r="F2427" s="145">
        <v>0.218</v>
      </c>
      <c r="G2427" s="145">
        <v>0.19190000000000002</v>
      </c>
      <c r="H2427" s="145">
        <v>0.2155</v>
      </c>
      <c r="I2427" s="145">
        <v>0.22170000000000001</v>
      </c>
      <c r="J2427" s="154">
        <v>0.61539999999999995</v>
      </c>
      <c r="K2427" s="146">
        <v>0.40820000000000001</v>
      </c>
      <c r="L2427" s="146">
        <v>0.40740000000000004</v>
      </c>
      <c r="M2427" s="146">
        <v>0.41399999999999998</v>
      </c>
      <c r="N2427" s="146">
        <v>0.42249999999999999</v>
      </c>
      <c r="O2427" s="146">
        <v>0.42030000000000001</v>
      </c>
      <c r="P2427" s="514">
        <v>0.44900000000000001</v>
      </c>
    </row>
    <row r="2428" spans="2:16" s="3" customFormat="1" ht="13.2" x14ac:dyDescent="0.25">
      <c r="B2428" s="122" t="s">
        <v>294</v>
      </c>
      <c r="C2428" s="144">
        <v>0.85150000000000003</v>
      </c>
      <c r="D2428" s="145">
        <v>0.84420000000000006</v>
      </c>
      <c r="E2428" s="145">
        <v>0.82930000000000004</v>
      </c>
      <c r="F2428" s="145">
        <v>0.79819999999999991</v>
      </c>
      <c r="G2428" s="145">
        <v>0.86159999999999992</v>
      </c>
      <c r="H2428" s="145">
        <v>0.83930000000000005</v>
      </c>
      <c r="I2428" s="145">
        <v>0.81340000000000001</v>
      </c>
      <c r="J2428" s="154">
        <v>0.8165</v>
      </c>
      <c r="K2428" s="146">
        <v>0.81629999999999991</v>
      </c>
      <c r="L2428" s="146">
        <v>0.81879999999999997</v>
      </c>
      <c r="M2428" s="146">
        <v>0.82980000000000009</v>
      </c>
      <c r="N2428" s="146">
        <v>0.80889999999999995</v>
      </c>
      <c r="O2428" s="146">
        <v>0.80279999999999996</v>
      </c>
      <c r="P2428" s="514">
        <v>0.80200000000000005</v>
      </c>
    </row>
    <row r="2429" spans="2:16" s="3" customFormat="1" ht="13.2" x14ac:dyDescent="0.25">
      <c r="B2429" s="122" t="s">
        <v>293</v>
      </c>
      <c r="C2429" s="144">
        <v>0.79059999999999997</v>
      </c>
      <c r="D2429" s="145">
        <v>0.78420000000000001</v>
      </c>
      <c r="E2429" s="145">
        <v>0.68689999999999996</v>
      </c>
      <c r="F2429" s="145">
        <v>0.79299999999999993</v>
      </c>
      <c r="G2429" s="145">
        <v>0.79310000000000003</v>
      </c>
      <c r="H2429" s="145">
        <v>0.78180000000000005</v>
      </c>
      <c r="I2429" s="145">
        <v>0.76980000000000004</v>
      </c>
      <c r="J2429" s="154">
        <v>0.79810000000000003</v>
      </c>
      <c r="K2429" s="146">
        <v>0.78900000000000003</v>
      </c>
      <c r="L2429" s="146">
        <v>0.69379999999999997</v>
      </c>
      <c r="M2429" s="146">
        <v>0.79330000000000001</v>
      </c>
      <c r="N2429" s="146">
        <v>0.79390000000000005</v>
      </c>
      <c r="O2429" s="146">
        <v>0.80200000000000005</v>
      </c>
      <c r="P2429" s="514">
        <v>0.77300000000000002</v>
      </c>
    </row>
    <row r="2430" spans="2:16" s="3" customFormat="1" ht="13.2" x14ac:dyDescent="0.25">
      <c r="B2430" s="122"/>
      <c r="C2430" s="144"/>
      <c r="D2430" s="145"/>
      <c r="E2430" s="145"/>
      <c r="F2430" s="145"/>
      <c r="G2430" s="145"/>
      <c r="H2430" s="145"/>
      <c r="I2430" s="145"/>
      <c r="J2430" s="154"/>
      <c r="K2430" s="146"/>
      <c r="L2430" s="146"/>
      <c r="M2430" s="146"/>
      <c r="N2430" s="146"/>
      <c r="O2430" s="146"/>
      <c r="P2430" s="514"/>
    </row>
    <row r="2431" spans="2:16" s="3" customFormat="1" ht="13.2" x14ac:dyDescent="0.25">
      <c r="B2431" s="125" t="s">
        <v>330</v>
      </c>
      <c r="C2431" s="150"/>
      <c r="D2431" s="151"/>
      <c r="E2431" s="151"/>
      <c r="F2431" s="151"/>
      <c r="G2431" s="151"/>
      <c r="H2431" s="151"/>
      <c r="I2431" s="151"/>
      <c r="J2431" s="152"/>
      <c r="K2431" s="149"/>
      <c r="L2431" s="149"/>
      <c r="M2431" s="149"/>
      <c r="N2431" s="149"/>
      <c r="O2431" s="151"/>
      <c r="P2431" s="512"/>
    </row>
    <row r="2432" spans="2:16" s="3" customFormat="1" ht="13.2" x14ac:dyDescent="0.25">
      <c r="B2432" s="127" t="s">
        <v>42</v>
      </c>
      <c r="C2432" s="144" t="s">
        <v>12</v>
      </c>
      <c r="D2432" s="145" t="s">
        <v>12</v>
      </c>
      <c r="E2432" s="145" t="s">
        <v>12</v>
      </c>
      <c r="F2432" s="145" t="s">
        <v>12</v>
      </c>
      <c r="G2432" s="145" t="s">
        <v>12</v>
      </c>
      <c r="H2432" s="145" t="s">
        <v>12</v>
      </c>
      <c r="I2432" s="145"/>
      <c r="J2432" s="152" t="s">
        <v>12</v>
      </c>
      <c r="K2432" s="149" t="s">
        <v>12</v>
      </c>
      <c r="L2432" s="149" t="s">
        <v>12</v>
      </c>
      <c r="M2432" s="149" t="s">
        <v>12</v>
      </c>
      <c r="N2432" s="149" t="s">
        <v>12</v>
      </c>
      <c r="O2432" s="145" t="s">
        <v>12</v>
      </c>
      <c r="P2432" s="513" t="s">
        <v>12</v>
      </c>
    </row>
    <row r="2433" spans="2:16" s="3" customFormat="1" ht="13.2" x14ac:dyDescent="0.25">
      <c r="B2433" s="127" t="s">
        <v>476</v>
      </c>
      <c r="C2433" s="144" t="s">
        <v>12</v>
      </c>
      <c r="D2433" s="145" t="s">
        <v>12</v>
      </c>
      <c r="E2433" s="145" t="s">
        <v>12</v>
      </c>
      <c r="F2433" s="145" t="s">
        <v>12</v>
      </c>
      <c r="G2433" s="145" t="s">
        <v>12</v>
      </c>
      <c r="H2433" s="145" t="s">
        <v>12</v>
      </c>
      <c r="I2433" s="145"/>
      <c r="J2433" s="152" t="s">
        <v>12</v>
      </c>
      <c r="K2433" s="149" t="s">
        <v>12</v>
      </c>
      <c r="L2433" s="149" t="s">
        <v>12</v>
      </c>
      <c r="M2433" s="149" t="s">
        <v>12</v>
      </c>
      <c r="N2433" s="149" t="s">
        <v>12</v>
      </c>
      <c r="O2433" s="145" t="s">
        <v>12</v>
      </c>
      <c r="P2433" s="513" t="s">
        <v>12</v>
      </c>
    </row>
    <row r="2434" spans="2:16" s="3" customFormat="1" ht="13.2" x14ac:dyDescent="0.25">
      <c r="B2434" s="127"/>
      <c r="C2434" s="144"/>
      <c r="D2434" s="145"/>
      <c r="E2434" s="145"/>
      <c r="F2434" s="145"/>
      <c r="G2434" s="145"/>
      <c r="H2434" s="145"/>
      <c r="I2434" s="145"/>
      <c r="J2434" s="152"/>
      <c r="K2434" s="149"/>
      <c r="L2434" s="149"/>
      <c r="M2434" s="149"/>
      <c r="N2434" s="149"/>
      <c r="O2434" s="145"/>
      <c r="P2434" s="513"/>
    </row>
    <row r="2435" spans="2:16" s="3" customFormat="1" ht="13.2" x14ac:dyDescent="0.25">
      <c r="B2435" s="125" t="s">
        <v>331</v>
      </c>
      <c r="C2435" s="144"/>
      <c r="D2435" s="145"/>
      <c r="E2435" s="145"/>
      <c r="F2435" s="145"/>
      <c r="G2435" s="145"/>
      <c r="H2435" s="151"/>
      <c r="I2435" s="151"/>
      <c r="J2435" s="152"/>
      <c r="K2435" s="149"/>
      <c r="L2435" s="149"/>
      <c r="M2435" s="149"/>
      <c r="N2435" s="149"/>
      <c r="O2435" s="151"/>
      <c r="P2435" s="512"/>
    </row>
    <row r="2436" spans="2:16" s="3" customFormat="1" ht="13.2" x14ac:dyDescent="0.25">
      <c r="B2436" s="75" t="s">
        <v>126</v>
      </c>
      <c r="C2436" s="147">
        <v>0.2063888233428568</v>
      </c>
      <c r="D2436" s="148">
        <v>0.330544793158636</v>
      </c>
      <c r="E2436" s="148">
        <v>0.29358272858104001</v>
      </c>
      <c r="F2436" s="148">
        <v>0.32879999999999998</v>
      </c>
      <c r="G2436" s="148">
        <v>0.33</v>
      </c>
      <c r="H2436" s="148">
        <v>0.28520000000000001</v>
      </c>
      <c r="I2436" s="148">
        <v>0.27210000000000001</v>
      </c>
      <c r="J2436" s="147">
        <v>0.3581828616552859</v>
      </c>
      <c r="K2436" s="148">
        <v>0.375</v>
      </c>
      <c r="L2436" s="148">
        <v>0.31642239755763862</v>
      </c>
      <c r="M2436" s="148">
        <v>0.36499999999999999</v>
      </c>
      <c r="N2436" s="148">
        <v>0.35399999999999998</v>
      </c>
      <c r="O2436" s="148">
        <v>0.35899999999999999</v>
      </c>
      <c r="P2436" s="516">
        <v>0.35499999999999998</v>
      </c>
    </row>
    <row r="2437" spans="2:16" s="3" customFormat="1" ht="13.2" x14ac:dyDescent="0.25">
      <c r="B2437" s="75" t="s">
        <v>122</v>
      </c>
      <c r="C2437" s="144" t="s">
        <v>12</v>
      </c>
      <c r="D2437" s="145" t="s">
        <v>12</v>
      </c>
      <c r="E2437" s="145" t="s">
        <v>12</v>
      </c>
      <c r="F2437" s="148">
        <v>0.73309999999999997</v>
      </c>
      <c r="G2437" s="148">
        <v>0.73199999999999998</v>
      </c>
      <c r="H2437" s="148">
        <v>0.7278</v>
      </c>
      <c r="I2437" s="148">
        <v>0.73286837138230576</v>
      </c>
      <c r="J2437" s="152">
        <v>0.72148214434495206</v>
      </c>
      <c r="K2437" s="149">
        <v>0.72099999999999997</v>
      </c>
      <c r="L2437" s="149">
        <v>0.72213950928136161</v>
      </c>
      <c r="M2437" s="149">
        <v>0.73299999999999998</v>
      </c>
      <c r="N2437" s="149">
        <v>0.71299999999999997</v>
      </c>
      <c r="O2437" s="151">
        <v>0.70779999999999998</v>
      </c>
      <c r="P2437" s="512">
        <v>0.70520000000000005</v>
      </c>
    </row>
    <row r="2438" spans="2:16" s="3" customFormat="1" ht="13.2" x14ac:dyDescent="0.25">
      <c r="B2438" s="75" t="s">
        <v>128</v>
      </c>
      <c r="C2438" s="147">
        <v>0.79786566475943943</v>
      </c>
      <c r="D2438" s="148">
        <v>0.8659</v>
      </c>
      <c r="E2438" s="148">
        <v>0.90499959850581646</v>
      </c>
      <c r="F2438" s="148">
        <v>0.89100000000000001</v>
      </c>
      <c r="G2438" s="148">
        <v>0.88239999999999996</v>
      </c>
      <c r="H2438" s="148">
        <v>0.82169999999999999</v>
      </c>
      <c r="I2438" s="148">
        <v>0.8125</v>
      </c>
      <c r="J2438" s="147">
        <v>0.91022965000049294</v>
      </c>
      <c r="K2438" s="148">
        <v>0.91814836733125871</v>
      </c>
      <c r="L2438" s="148">
        <v>0.9393795586379915</v>
      </c>
      <c r="M2438" s="148">
        <v>0.93969999999999998</v>
      </c>
      <c r="N2438" s="148">
        <v>0.92530000000000001</v>
      </c>
      <c r="O2438" s="148">
        <v>0.9365</v>
      </c>
      <c r="P2438" s="516">
        <v>0.94469999999999998</v>
      </c>
    </row>
    <row r="2439" spans="2:16" s="3" customFormat="1" ht="13.2" x14ac:dyDescent="0.25">
      <c r="B2439" s="75" t="s">
        <v>129</v>
      </c>
      <c r="C2439" s="147">
        <v>0.68959451981815911</v>
      </c>
      <c r="D2439" s="148">
        <v>0.66822194078445452</v>
      </c>
      <c r="E2439" s="148">
        <v>0.66263690691749921</v>
      </c>
      <c r="F2439" s="148">
        <v>0.69210000000000005</v>
      </c>
      <c r="G2439" s="148">
        <v>0.7036</v>
      </c>
      <c r="H2439" s="148">
        <v>0.73429999999999995</v>
      </c>
      <c r="I2439" s="148">
        <v>0.7228</v>
      </c>
      <c r="J2439" s="147">
        <v>0.70240429238262725</v>
      </c>
      <c r="K2439" s="148">
        <v>0.70279999999999998</v>
      </c>
      <c r="L2439" s="148">
        <v>0.85281291134636961</v>
      </c>
      <c r="M2439" s="148">
        <v>0.91</v>
      </c>
      <c r="N2439" s="148">
        <v>0.74250000000000005</v>
      </c>
      <c r="O2439" s="148">
        <v>0.74250000000000005</v>
      </c>
      <c r="P2439" s="516">
        <v>0.74329999999999996</v>
      </c>
    </row>
    <row r="2440" spans="2:16" s="3" customFormat="1" ht="13.2" x14ac:dyDescent="0.25">
      <c r="B2440" s="75"/>
      <c r="C2440" s="147"/>
      <c r="D2440" s="148"/>
      <c r="E2440" s="148"/>
      <c r="F2440" s="148"/>
      <c r="G2440" s="148"/>
      <c r="H2440" s="148"/>
      <c r="I2440" s="148"/>
      <c r="J2440" s="147"/>
      <c r="K2440" s="148"/>
      <c r="L2440" s="148"/>
      <c r="M2440" s="148"/>
      <c r="N2440" s="148"/>
      <c r="O2440" s="148"/>
      <c r="P2440" s="516"/>
    </row>
    <row r="2441" spans="2:16" s="3" customFormat="1" ht="13.2" x14ac:dyDescent="0.25">
      <c r="B2441" s="125" t="s">
        <v>332</v>
      </c>
      <c r="C2441" s="144"/>
      <c r="D2441" s="145"/>
      <c r="E2441" s="145"/>
      <c r="F2441" s="145"/>
      <c r="G2441" s="145"/>
      <c r="H2441" s="151"/>
      <c r="I2441" s="151"/>
      <c r="J2441" s="144"/>
      <c r="K2441" s="145"/>
      <c r="L2441" s="145"/>
      <c r="M2441" s="145"/>
      <c r="N2441" s="145"/>
      <c r="O2441" s="151"/>
      <c r="P2441" s="512"/>
    </row>
    <row r="2442" spans="2:16" s="3" customFormat="1" ht="13.2" x14ac:dyDescent="0.25">
      <c r="B2442" s="75" t="s">
        <v>164</v>
      </c>
      <c r="C2442" s="144">
        <v>2.8036235573575558E-3</v>
      </c>
      <c r="D2442" s="145">
        <v>2.4428606374017783E-3</v>
      </c>
      <c r="E2442" s="145">
        <v>1.996939271144841E-3</v>
      </c>
      <c r="F2442" s="145">
        <v>1.6455111550467052E-3</v>
      </c>
      <c r="G2442" s="145">
        <v>1.4140103351035814E-3</v>
      </c>
      <c r="H2442" s="151">
        <v>1.0772187297761427E-3</v>
      </c>
      <c r="I2442" s="151">
        <v>1.0772187297761427E-3</v>
      </c>
      <c r="J2442" s="144">
        <v>0.20301795947111625</v>
      </c>
      <c r="K2442" s="145">
        <v>0.16571800590563793</v>
      </c>
      <c r="L2442" s="145">
        <v>0.15854293883848219</v>
      </c>
      <c r="M2442" s="145">
        <v>0.16249450375423921</v>
      </c>
      <c r="N2442" s="145">
        <v>0.13801480232618935</v>
      </c>
      <c r="O2442" s="151">
        <v>0.10513838795773854</v>
      </c>
      <c r="P2442" s="512">
        <v>5.8999999999999997E-2</v>
      </c>
    </row>
    <row r="2443" spans="2:16" s="3" customFormat="1" ht="13.2" x14ac:dyDescent="0.25">
      <c r="B2443" s="75"/>
      <c r="C2443" s="144"/>
      <c r="D2443" s="145"/>
      <c r="E2443" s="145"/>
      <c r="F2443" s="145"/>
      <c r="G2443" s="145"/>
      <c r="H2443" s="145"/>
      <c r="I2443" s="145"/>
      <c r="J2443" s="144"/>
      <c r="K2443" s="145"/>
      <c r="L2443" s="145"/>
      <c r="M2443" s="145"/>
      <c r="N2443" s="145"/>
      <c r="O2443" s="145"/>
      <c r="P2443" s="513"/>
    </row>
    <row r="2444" spans="2:16" s="3" customFormat="1" ht="13.2" x14ac:dyDescent="0.25">
      <c r="B2444" s="126" t="s">
        <v>477</v>
      </c>
      <c r="C2444" s="144"/>
      <c r="D2444" s="145"/>
      <c r="E2444" s="145"/>
      <c r="F2444" s="145"/>
      <c r="G2444" s="145"/>
      <c r="H2444" s="145"/>
      <c r="I2444" s="145"/>
      <c r="J2444" s="144"/>
      <c r="K2444" s="145"/>
      <c r="L2444" s="145"/>
      <c r="M2444" s="145"/>
      <c r="N2444" s="145"/>
      <c r="O2444" s="145"/>
      <c r="P2444" s="513"/>
    </row>
    <row r="2445" spans="2:16" s="3" customFormat="1" ht="13.2" x14ac:dyDescent="0.25">
      <c r="B2445" s="75" t="s">
        <v>485</v>
      </c>
      <c r="C2445" s="144" t="s">
        <v>10</v>
      </c>
      <c r="D2445" s="145" t="s">
        <v>10</v>
      </c>
      <c r="E2445" s="145" t="s">
        <v>10</v>
      </c>
      <c r="F2445" s="145" t="s">
        <v>10</v>
      </c>
      <c r="G2445" s="145" t="s">
        <v>10</v>
      </c>
      <c r="H2445" s="145" t="s">
        <v>10</v>
      </c>
      <c r="I2445" s="145" t="s">
        <v>10</v>
      </c>
      <c r="J2445" s="144" t="s">
        <v>10</v>
      </c>
      <c r="K2445" s="145" t="s">
        <v>10</v>
      </c>
      <c r="L2445" s="145" t="s">
        <v>10</v>
      </c>
      <c r="M2445" s="145" t="s">
        <v>10</v>
      </c>
      <c r="N2445" s="145" t="s">
        <v>10</v>
      </c>
      <c r="O2445" s="145" t="s">
        <v>10</v>
      </c>
      <c r="P2445" s="513" t="s">
        <v>10</v>
      </c>
    </row>
    <row r="2446" spans="2:16" s="3" customFormat="1" ht="13.2" x14ac:dyDescent="0.25">
      <c r="B2446" s="75" t="s">
        <v>486</v>
      </c>
      <c r="C2446" s="144" t="s">
        <v>10</v>
      </c>
      <c r="D2446" s="145" t="s">
        <v>10</v>
      </c>
      <c r="E2446" s="145" t="s">
        <v>10</v>
      </c>
      <c r="F2446" s="145" t="s">
        <v>10</v>
      </c>
      <c r="G2446" s="145" t="s">
        <v>10</v>
      </c>
      <c r="H2446" s="145" t="s">
        <v>10</v>
      </c>
      <c r="I2446" s="145" t="s">
        <v>10</v>
      </c>
      <c r="J2446" s="144" t="s">
        <v>10</v>
      </c>
      <c r="K2446" s="145" t="s">
        <v>10</v>
      </c>
      <c r="L2446" s="145" t="s">
        <v>10</v>
      </c>
      <c r="M2446" s="145" t="s">
        <v>10</v>
      </c>
      <c r="N2446" s="145" t="s">
        <v>10</v>
      </c>
      <c r="O2446" s="145" t="s">
        <v>10</v>
      </c>
      <c r="P2446" s="513" t="s">
        <v>10</v>
      </c>
    </row>
    <row r="2447" spans="2:16" s="3" customFormat="1" ht="13.2" x14ac:dyDescent="0.25">
      <c r="B2447" s="75"/>
      <c r="C2447" s="144"/>
      <c r="D2447" s="145"/>
      <c r="E2447" s="145"/>
      <c r="F2447" s="145"/>
      <c r="G2447" s="145"/>
      <c r="H2447" s="145"/>
      <c r="I2447" s="145"/>
      <c r="J2447" s="144"/>
      <c r="K2447" s="145"/>
      <c r="L2447" s="145"/>
      <c r="M2447" s="145"/>
      <c r="N2447" s="145"/>
      <c r="O2447" s="145"/>
      <c r="P2447" s="513"/>
    </row>
    <row r="2448" spans="2:16" s="3" customFormat="1" ht="13.2" x14ac:dyDescent="0.25">
      <c r="B2448" s="125" t="s">
        <v>337</v>
      </c>
      <c r="C2448" s="144"/>
      <c r="D2448" s="145"/>
      <c r="E2448" s="145"/>
      <c r="F2448" s="145"/>
      <c r="G2448" s="145"/>
      <c r="H2448" s="145"/>
      <c r="I2448" s="145"/>
      <c r="J2448" s="150"/>
      <c r="K2448" s="151"/>
      <c r="L2448" s="151"/>
      <c r="M2448" s="151"/>
      <c r="N2448" s="151"/>
      <c r="O2448" s="151"/>
      <c r="P2448" s="512"/>
    </row>
    <row r="2449" spans="2:16" s="3" customFormat="1" ht="13.2" x14ac:dyDescent="0.25">
      <c r="B2449" s="128" t="s">
        <v>241</v>
      </c>
      <c r="C2449" s="152" t="s">
        <v>10</v>
      </c>
      <c r="D2449" s="149" t="s">
        <v>10</v>
      </c>
      <c r="E2449" s="149" t="s">
        <v>10</v>
      </c>
      <c r="F2449" s="149" t="s">
        <v>10</v>
      </c>
      <c r="G2449" s="149" t="s">
        <v>10</v>
      </c>
      <c r="H2449" s="149" t="s">
        <v>10</v>
      </c>
      <c r="I2449" s="149" t="s">
        <v>10</v>
      </c>
      <c r="J2449" s="152" t="s">
        <v>10</v>
      </c>
      <c r="K2449" s="149" t="s">
        <v>10</v>
      </c>
      <c r="L2449" s="149" t="s">
        <v>10</v>
      </c>
      <c r="M2449" s="149" t="s">
        <v>10</v>
      </c>
      <c r="N2449" s="149" t="s">
        <v>10</v>
      </c>
      <c r="O2449" s="149" t="s">
        <v>10</v>
      </c>
      <c r="P2449" s="515" t="s">
        <v>10</v>
      </c>
    </row>
    <row r="2450" spans="2:16" s="3" customFormat="1" ht="26.4" x14ac:dyDescent="0.25">
      <c r="B2450" s="128" t="s">
        <v>246</v>
      </c>
      <c r="C2450" s="152" t="s">
        <v>10</v>
      </c>
      <c r="D2450" s="149" t="s">
        <v>10</v>
      </c>
      <c r="E2450" s="149" t="s">
        <v>10</v>
      </c>
      <c r="F2450" s="149" t="s">
        <v>10</v>
      </c>
      <c r="G2450" s="149" t="s">
        <v>10</v>
      </c>
      <c r="H2450" s="149" t="s">
        <v>10</v>
      </c>
      <c r="I2450" s="149" t="s">
        <v>10</v>
      </c>
      <c r="J2450" s="152" t="s">
        <v>10</v>
      </c>
      <c r="K2450" s="149" t="s">
        <v>10</v>
      </c>
      <c r="L2450" s="149" t="s">
        <v>10</v>
      </c>
      <c r="M2450" s="149" t="s">
        <v>10</v>
      </c>
      <c r="N2450" s="149" t="s">
        <v>10</v>
      </c>
      <c r="O2450" s="149" t="s">
        <v>10</v>
      </c>
      <c r="P2450" s="515" t="s">
        <v>10</v>
      </c>
    </row>
    <row r="2451" spans="2:16" s="3" customFormat="1" ht="13.2" x14ac:dyDescent="0.25">
      <c r="B2451" s="123" t="s">
        <v>242</v>
      </c>
      <c r="C2451" s="152" t="s">
        <v>10</v>
      </c>
      <c r="D2451" s="149" t="s">
        <v>10</v>
      </c>
      <c r="E2451" s="149" t="s">
        <v>10</v>
      </c>
      <c r="F2451" s="149" t="s">
        <v>10</v>
      </c>
      <c r="G2451" s="149" t="s">
        <v>10</v>
      </c>
      <c r="H2451" s="149" t="s">
        <v>10</v>
      </c>
      <c r="I2451" s="149" t="s">
        <v>10</v>
      </c>
      <c r="J2451" s="152" t="s">
        <v>10</v>
      </c>
      <c r="K2451" s="149" t="s">
        <v>10</v>
      </c>
      <c r="L2451" s="149" t="s">
        <v>10</v>
      </c>
      <c r="M2451" s="149" t="s">
        <v>10</v>
      </c>
      <c r="N2451" s="149" t="s">
        <v>10</v>
      </c>
      <c r="O2451" s="149" t="s">
        <v>10</v>
      </c>
      <c r="P2451" s="515" t="s">
        <v>10</v>
      </c>
    </row>
    <row r="2452" spans="2:16" s="3" customFormat="1" ht="13.2" x14ac:dyDescent="0.25">
      <c r="B2452" s="123" t="s">
        <v>487</v>
      </c>
      <c r="C2452" s="152" t="s">
        <v>10</v>
      </c>
      <c r="D2452" s="149" t="s">
        <v>10</v>
      </c>
      <c r="E2452" s="149" t="s">
        <v>10</v>
      </c>
      <c r="F2452" s="149" t="s">
        <v>10</v>
      </c>
      <c r="G2452" s="149" t="s">
        <v>10</v>
      </c>
      <c r="H2452" s="149" t="s">
        <v>10</v>
      </c>
      <c r="I2452" s="149" t="s">
        <v>10</v>
      </c>
      <c r="J2452" s="152" t="s">
        <v>10</v>
      </c>
      <c r="K2452" s="149" t="s">
        <v>10</v>
      </c>
      <c r="L2452" s="149" t="s">
        <v>10</v>
      </c>
      <c r="M2452" s="149" t="s">
        <v>10</v>
      </c>
      <c r="N2452" s="149" t="s">
        <v>10</v>
      </c>
      <c r="O2452" s="149" t="s">
        <v>10</v>
      </c>
      <c r="P2452" s="515" t="s">
        <v>10</v>
      </c>
    </row>
    <row r="2453" spans="2:16" s="3" customFormat="1" ht="13.2" x14ac:dyDescent="0.25">
      <c r="B2453" s="123" t="s">
        <v>243</v>
      </c>
      <c r="C2453" s="152" t="s">
        <v>10</v>
      </c>
      <c r="D2453" s="149" t="s">
        <v>10</v>
      </c>
      <c r="E2453" s="149" t="s">
        <v>10</v>
      </c>
      <c r="F2453" s="149" t="s">
        <v>10</v>
      </c>
      <c r="G2453" s="149" t="s">
        <v>10</v>
      </c>
      <c r="H2453" s="149" t="s">
        <v>10</v>
      </c>
      <c r="I2453" s="149" t="s">
        <v>10</v>
      </c>
      <c r="J2453" s="152" t="s">
        <v>10</v>
      </c>
      <c r="K2453" s="149" t="s">
        <v>10</v>
      </c>
      <c r="L2453" s="149" t="s">
        <v>10</v>
      </c>
      <c r="M2453" s="149" t="s">
        <v>10</v>
      </c>
      <c r="N2453" s="149" t="s">
        <v>10</v>
      </c>
      <c r="O2453" s="149" t="s">
        <v>10</v>
      </c>
      <c r="P2453" s="515" t="s">
        <v>10</v>
      </c>
    </row>
    <row r="2454" spans="2:16" s="3" customFormat="1" ht="13.2" x14ac:dyDescent="0.25">
      <c r="B2454" s="123" t="s">
        <v>244</v>
      </c>
      <c r="C2454" s="152" t="s">
        <v>10</v>
      </c>
      <c r="D2454" s="149" t="s">
        <v>10</v>
      </c>
      <c r="E2454" s="149" t="s">
        <v>10</v>
      </c>
      <c r="F2454" s="149" t="s">
        <v>10</v>
      </c>
      <c r="G2454" s="149" t="s">
        <v>10</v>
      </c>
      <c r="H2454" s="149" t="s">
        <v>10</v>
      </c>
      <c r="I2454" s="149" t="s">
        <v>10</v>
      </c>
      <c r="J2454" s="152" t="s">
        <v>10</v>
      </c>
      <c r="K2454" s="149" t="s">
        <v>10</v>
      </c>
      <c r="L2454" s="149" t="s">
        <v>10</v>
      </c>
      <c r="M2454" s="149" t="s">
        <v>10</v>
      </c>
      <c r="N2454" s="149" t="s">
        <v>10</v>
      </c>
      <c r="O2454" s="149" t="s">
        <v>10</v>
      </c>
      <c r="P2454" s="515" t="s">
        <v>10</v>
      </c>
    </row>
    <row r="2455" spans="2:16" s="3" customFormat="1" ht="13.2" x14ac:dyDescent="0.25">
      <c r="B2455" s="123" t="s">
        <v>245</v>
      </c>
      <c r="C2455" s="152" t="s">
        <v>10</v>
      </c>
      <c r="D2455" s="149" t="s">
        <v>10</v>
      </c>
      <c r="E2455" s="149" t="s">
        <v>10</v>
      </c>
      <c r="F2455" s="149" t="s">
        <v>10</v>
      </c>
      <c r="G2455" s="149" t="s">
        <v>10</v>
      </c>
      <c r="H2455" s="149" t="s">
        <v>10</v>
      </c>
      <c r="I2455" s="149" t="s">
        <v>10</v>
      </c>
      <c r="J2455" s="152" t="s">
        <v>10</v>
      </c>
      <c r="K2455" s="149" t="s">
        <v>10</v>
      </c>
      <c r="L2455" s="149" t="s">
        <v>10</v>
      </c>
      <c r="M2455" s="149" t="s">
        <v>10</v>
      </c>
      <c r="N2455" s="149" t="s">
        <v>10</v>
      </c>
      <c r="O2455" s="149" t="s">
        <v>10</v>
      </c>
      <c r="P2455" s="515" t="s">
        <v>10</v>
      </c>
    </row>
    <row r="2456" spans="2:16" s="3" customFormat="1" ht="13.2" x14ac:dyDescent="0.25">
      <c r="B2456" s="123"/>
      <c r="C2456" s="152"/>
      <c r="D2456" s="149"/>
      <c r="E2456" s="149"/>
      <c r="F2456" s="149"/>
      <c r="G2456" s="149"/>
      <c r="H2456" s="149"/>
      <c r="I2456" s="149"/>
      <c r="J2456" s="152"/>
      <c r="K2456" s="149"/>
      <c r="L2456" s="149"/>
      <c r="M2456" s="149"/>
      <c r="N2456" s="149"/>
      <c r="O2456" s="149"/>
      <c r="P2456" s="515"/>
    </row>
    <row r="2457" spans="2:16" s="3" customFormat="1" ht="13.2" x14ac:dyDescent="0.25">
      <c r="B2457" s="126" t="s">
        <v>333</v>
      </c>
      <c r="C2457" s="144"/>
      <c r="D2457" s="145"/>
      <c r="E2457" s="145"/>
      <c r="F2457" s="145"/>
      <c r="G2457" s="145"/>
      <c r="H2457" s="145"/>
      <c r="I2457" s="145"/>
      <c r="J2457" s="517"/>
      <c r="K2457" s="153"/>
      <c r="L2457" s="153"/>
      <c r="M2457" s="153"/>
      <c r="N2457" s="153"/>
      <c r="O2457" s="153"/>
      <c r="P2457" s="518"/>
    </row>
    <row r="2458" spans="2:16" s="3" customFormat="1" ht="13.2" x14ac:dyDescent="0.25">
      <c r="B2458" s="129" t="s">
        <v>42</v>
      </c>
      <c r="C2458" s="147">
        <v>1</v>
      </c>
      <c r="D2458" s="148">
        <v>0.99999999999999989</v>
      </c>
      <c r="E2458" s="148">
        <v>1</v>
      </c>
      <c r="F2458" s="148">
        <v>1</v>
      </c>
      <c r="G2458" s="148">
        <v>1</v>
      </c>
      <c r="H2458" s="148">
        <v>1</v>
      </c>
      <c r="I2458" s="148">
        <v>1</v>
      </c>
      <c r="J2458" s="147">
        <v>1</v>
      </c>
      <c r="K2458" s="148">
        <v>1</v>
      </c>
      <c r="L2458" s="148">
        <v>1.0000000000000002</v>
      </c>
      <c r="M2458" s="149">
        <v>1</v>
      </c>
      <c r="N2458" s="148">
        <v>0.99999999999999989</v>
      </c>
      <c r="O2458" s="148">
        <v>0.99999999999999978</v>
      </c>
      <c r="P2458" s="516">
        <v>0.99999999999999978</v>
      </c>
    </row>
    <row r="2459" spans="2:16" s="3" customFormat="1" ht="13.2" x14ac:dyDescent="0.25">
      <c r="B2459" s="129" t="s">
        <v>288</v>
      </c>
      <c r="C2459" s="144" t="s">
        <v>12</v>
      </c>
      <c r="D2459" s="145" t="s">
        <v>12</v>
      </c>
      <c r="E2459" s="145" t="s">
        <v>12</v>
      </c>
      <c r="F2459" s="145" t="s">
        <v>12</v>
      </c>
      <c r="G2459" s="145" t="s">
        <v>12</v>
      </c>
      <c r="H2459" s="145" t="s">
        <v>12</v>
      </c>
      <c r="I2459" s="145" t="s">
        <v>12</v>
      </c>
      <c r="J2459" s="144" t="s">
        <v>12</v>
      </c>
      <c r="K2459" s="145" t="s">
        <v>12</v>
      </c>
      <c r="L2459" s="145" t="s">
        <v>12</v>
      </c>
      <c r="M2459" s="145" t="s">
        <v>12</v>
      </c>
      <c r="N2459" s="145" t="s">
        <v>12</v>
      </c>
      <c r="O2459" s="145" t="s">
        <v>12</v>
      </c>
      <c r="P2459" s="513" t="s">
        <v>12</v>
      </c>
    </row>
    <row r="2460" spans="2:16" s="3" customFormat="1" ht="13.2" x14ac:dyDescent="0.25">
      <c r="B2460" s="127"/>
      <c r="C2460" s="144"/>
      <c r="D2460" s="145"/>
      <c r="E2460" s="145"/>
      <c r="F2460" s="145"/>
      <c r="G2460" s="145"/>
      <c r="H2460" s="145"/>
      <c r="I2460" s="145"/>
      <c r="J2460" s="517"/>
      <c r="K2460" s="153"/>
      <c r="L2460" s="153"/>
      <c r="M2460" s="153"/>
      <c r="N2460" s="153"/>
      <c r="O2460" s="153"/>
      <c r="P2460" s="518"/>
    </row>
    <row r="2461" spans="2:16" s="3" customFormat="1" ht="13.2" x14ac:dyDescent="0.25">
      <c r="B2461" s="125" t="s">
        <v>334</v>
      </c>
      <c r="C2461" s="144"/>
      <c r="D2461" s="145"/>
      <c r="E2461" s="145"/>
      <c r="F2461" s="145"/>
      <c r="G2461" s="145"/>
      <c r="H2461" s="145"/>
      <c r="I2461" s="145"/>
      <c r="J2461" s="517"/>
      <c r="K2461" s="153"/>
      <c r="L2461" s="146"/>
      <c r="M2461" s="146"/>
      <c r="N2461" s="146"/>
      <c r="O2461" s="146"/>
      <c r="P2461" s="514"/>
    </row>
    <row r="2462" spans="2:16" s="3" customFormat="1" ht="13.2" x14ac:dyDescent="0.25">
      <c r="B2462" s="129" t="s">
        <v>42</v>
      </c>
      <c r="C2462" s="144"/>
      <c r="D2462" s="145"/>
      <c r="E2462" s="145"/>
      <c r="F2462" s="145"/>
      <c r="G2462" s="145"/>
      <c r="H2462" s="145"/>
      <c r="I2462" s="145"/>
      <c r="J2462" s="517"/>
      <c r="K2462" s="153"/>
      <c r="L2462" s="146"/>
      <c r="M2462" s="146"/>
      <c r="N2462" s="146"/>
      <c r="O2462" s="146"/>
      <c r="P2462" s="514"/>
    </row>
    <row r="2463" spans="2:16" s="3" customFormat="1" ht="13.2" x14ac:dyDescent="0.25">
      <c r="B2463" s="143" t="s">
        <v>506</v>
      </c>
      <c r="C2463" s="147">
        <v>0.52029999999999998</v>
      </c>
      <c r="D2463" s="148">
        <v>0.50729999999999997</v>
      </c>
      <c r="E2463" s="148">
        <v>0.51049999999999995</v>
      </c>
      <c r="F2463" s="148">
        <v>0.54479999999999995</v>
      </c>
      <c r="G2463" s="149">
        <v>0.5716</v>
      </c>
      <c r="H2463" s="149">
        <v>0.57879999999999998</v>
      </c>
      <c r="I2463" s="149">
        <v>0.59099999999999997</v>
      </c>
      <c r="J2463" s="147">
        <v>0.79959999999999998</v>
      </c>
      <c r="K2463" s="148">
        <v>0.77259999999999995</v>
      </c>
      <c r="L2463" s="148">
        <v>0.81689999999999996</v>
      </c>
      <c r="M2463" s="149">
        <v>0.85370000000000001</v>
      </c>
      <c r="N2463" s="149">
        <v>0.83730000000000004</v>
      </c>
      <c r="O2463" s="149">
        <v>0.8508</v>
      </c>
      <c r="P2463" s="515">
        <v>0.90159999999999996</v>
      </c>
    </row>
    <row r="2464" spans="2:16" s="3" customFormat="1" ht="13.2" x14ac:dyDescent="0.25">
      <c r="B2464" s="143" t="s">
        <v>99</v>
      </c>
      <c r="C2464" s="147">
        <v>0.57750000000000001</v>
      </c>
      <c r="D2464" s="148">
        <v>0.56999999999999995</v>
      </c>
      <c r="E2464" s="148">
        <v>0.59140000000000004</v>
      </c>
      <c r="F2464" s="148">
        <v>0.57299999999999995</v>
      </c>
      <c r="G2464" s="149">
        <v>0.56879999999999997</v>
      </c>
      <c r="H2464" s="149">
        <v>0.61419999999999997</v>
      </c>
      <c r="I2464" s="149">
        <v>0.65149999999999997</v>
      </c>
      <c r="J2464" s="147">
        <v>0.77569999999999995</v>
      </c>
      <c r="K2464" s="148">
        <v>0.69199999999999995</v>
      </c>
      <c r="L2464" s="148">
        <v>0.72809999999999997</v>
      </c>
      <c r="M2464" s="149">
        <v>0.78449999999999998</v>
      </c>
      <c r="N2464" s="149">
        <v>0.72960000000000003</v>
      </c>
      <c r="O2464" s="149">
        <v>0.7641</v>
      </c>
      <c r="P2464" s="515">
        <v>0.73250000000000004</v>
      </c>
    </row>
    <row r="2465" spans="2:16" s="3" customFormat="1" ht="13.2" x14ac:dyDescent="0.25">
      <c r="B2465" s="129" t="s">
        <v>196</v>
      </c>
      <c r="C2465" s="144"/>
      <c r="D2465" s="145"/>
      <c r="E2465" s="145"/>
      <c r="F2465" s="145"/>
      <c r="G2465" s="145"/>
      <c r="H2465" s="151"/>
      <c r="I2465" s="151"/>
      <c r="J2465" s="517"/>
      <c r="K2465" s="153"/>
      <c r="L2465" s="153"/>
      <c r="M2465" s="153"/>
      <c r="N2465" s="153"/>
      <c r="O2465" s="151"/>
      <c r="P2465" s="512"/>
    </row>
    <row r="2466" spans="2:16" s="3" customFormat="1" ht="13.2" x14ac:dyDescent="0.25">
      <c r="B2466" s="143" t="s">
        <v>506</v>
      </c>
      <c r="C2466" s="152">
        <v>0.82950000000000002</v>
      </c>
      <c r="D2466" s="149">
        <v>0.82750000000000001</v>
      </c>
      <c r="E2466" s="149">
        <v>0.87949999999999995</v>
      </c>
      <c r="F2466" s="149">
        <v>0.88056999999999996</v>
      </c>
      <c r="G2466" s="149">
        <v>0.88</v>
      </c>
      <c r="H2466" s="149">
        <v>0.87619999999999998</v>
      </c>
      <c r="I2466" s="149">
        <v>0.87160000000000004</v>
      </c>
      <c r="J2466" s="152">
        <v>0.86660000000000004</v>
      </c>
      <c r="K2466" s="149">
        <v>0.85209999999999997</v>
      </c>
      <c r="L2466" s="149">
        <v>0.83079999999999998</v>
      </c>
      <c r="M2466" s="149">
        <v>0.83540000000000003</v>
      </c>
      <c r="N2466" s="149">
        <v>0.83279999999999998</v>
      </c>
      <c r="O2466" s="149">
        <v>0.81799999999999995</v>
      </c>
      <c r="P2466" s="515">
        <v>0.83209999999999995</v>
      </c>
    </row>
    <row r="2467" spans="2:16" s="3" customFormat="1" ht="13.2" x14ac:dyDescent="0.25">
      <c r="B2467" s="143" t="s">
        <v>99</v>
      </c>
      <c r="C2467" s="152">
        <v>0.77510000000000001</v>
      </c>
      <c r="D2467" s="149">
        <v>0.78959999999999997</v>
      </c>
      <c r="E2467" s="149">
        <v>0.83209999999999995</v>
      </c>
      <c r="F2467" s="149">
        <v>0.83565999999999996</v>
      </c>
      <c r="G2467" s="149">
        <v>0.87529999999999997</v>
      </c>
      <c r="H2467" s="149">
        <v>0.86060000000000003</v>
      </c>
      <c r="I2467" s="149">
        <v>0.85499999999999998</v>
      </c>
      <c r="J2467" s="152">
        <v>0.85670000000000002</v>
      </c>
      <c r="K2467" s="149">
        <v>0.89729999999999999</v>
      </c>
      <c r="L2467" s="149">
        <v>0.91520000000000001</v>
      </c>
      <c r="M2467" s="149">
        <v>0.84345999999999999</v>
      </c>
      <c r="N2467" s="149">
        <v>0.8458</v>
      </c>
      <c r="O2467" s="149">
        <v>0.83830000000000005</v>
      </c>
      <c r="P2467" s="515">
        <v>0.86499999999999999</v>
      </c>
    </row>
    <row r="2468" spans="2:16" s="3" customFormat="1" ht="13.2" x14ac:dyDescent="0.25">
      <c r="B2468" s="129" t="s">
        <v>197</v>
      </c>
      <c r="C2468" s="144"/>
      <c r="D2468" s="145"/>
      <c r="E2468" s="145"/>
      <c r="F2468" s="145"/>
      <c r="G2468" s="145"/>
      <c r="H2468" s="151"/>
      <c r="I2468" s="151"/>
      <c r="J2468" s="517"/>
      <c r="K2468" s="153"/>
      <c r="L2468" s="153"/>
      <c r="M2468" s="153"/>
      <c r="N2468" s="153"/>
      <c r="O2468" s="151"/>
      <c r="P2468" s="512"/>
    </row>
    <row r="2469" spans="2:16" s="3" customFormat="1" ht="13.2" x14ac:dyDescent="0.25">
      <c r="B2469" s="143" t="s">
        <v>506</v>
      </c>
      <c r="C2469" s="152">
        <v>0.83830000000000005</v>
      </c>
      <c r="D2469" s="149">
        <v>0.8306</v>
      </c>
      <c r="E2469" s="149">
        <v>0.86870000000000003</v>
      </c>
      <c r="F2469" s="149">
        <v>0.87380000000000002</v>
      </c>
      <c r="G2469" s="149">
        <v>0.82620000000000005</v>
      </c>
      <c r="H2469" s="149">
        <v>0.87119999999999997</v>
      </c>
      <c r="I2469" s="149">
        <v>0.86299999999999999</v>
      </c>
      <c r="J2469" s="152">
        <v>0.83830000000000005</v>
      </c>
      <c r="K2469" s="149">
        <v>0.8306</v>
      </c>
      <c r="L2469" s="149">
        <v>0.86870000000000003</v>
      </c>
      <c r="M2469" s="149">
        <v>0.87887999999999999</v>
      </c>
      <c r="N2469" s="149">
        <v>0.86380000000000001</v>
      </c>
      <c r="O2469" s="149">
        <v>0.85419999999999996</v>
      </c>
      <c r="P2469" s="515">
        <v>0.81899999999999995</v>
      </c>
    </row>
    <row r="2470" spans="2:16" s="3" customFormat="1" ht="13.2" x14ac:dyDescent="0.25">
      <c r="B2470" s="143" t="s">
        <v>99</v>
      </c>
      <c r="C2470" s="152">
        <v>0.80759999999999998</v>
      </c>
      <c r="D2470" s="149">
        <v>0.78239999999999998</v>
      </c>
      <c r="E2470" s="149">
        <v>0.80510000000000004</v>
      </c>
      <c r="F2470" s="149">
        <v>0.80289999999999995</v>
      </c>
      <c r="G2470" s="149">
        <v>0.82620000000000005</v>
      </c>
      <c r="H2470" s="149">
        <v>0.86509999999999998</v>
      </c>
      <c r="I2470" s="149">
        <v>0.88200000000000001</v>
      </c>
      <c r="J2470" s="152">
        <v>0.86860000000000004</v>
      </c>
      <c r="K2470" s="149">
        <v>0.8347</v>
      </c>
      <c r="L2470" s="149">
        <v>0.84789999999999999</v>
      </c>
      <c r="M2470" s="149">
        <v>0.85324</v>
      </c>
      <c r="N2470" s="149">
        <v>0.85460000000000003</v>
      </c>
      <c r="O2470" s="149">
        <v>0.86319999999999997</v>
      </c>
      <c r="P2470" s="515">
        <v>0.873</v>
      </c>
    </row>
    <row r="2471" spans="2:16" s="3" customFormat="1" ht="13.2" x14ac:dyDescent="0.25">
      <c r="B2471" s="143"/>
      <c r="C2471" s="144"/>
      <c r="D2471" s="145"/>
      <c r="E2471" s="145"/>
      <c r="F2471" s="145"/>
      <c r="G2471" s="145"/>
      <c r="H2471" s="145"/>
      <c r="I2471" s="145"/>
      <c r="J2471" s="517"/>
      <c r="K2471" s="153"/>
      <c r="L2471" s="153"/>
      <c r="M2471" s="153"/>
      <c r="N2471" s="153"/>
      <c r="O2471" s="153"/>
      <c r="P2471" s="518"/>
    </row>
    <row r="2472" spans="2:16" s="3" customFormat="1" ht="13.2" x14ac:dyDescent="0.25">
      <c r="B2472" s="126" t="s">
        <v>335</v>
      </c>
      <c r="C2472" s="144"/>
      <c r="D2472" s="145"/>
      <c r="E2472" s="145"/>
      <c r="F2472" s="145"/>
      <c r="G2472" s="145"/>
      <c r="H2472" s="145"/>
      <c r="I2472" s="145"/>
      <c r="J2472" s="517"/>
      <c r="K2472" s="153"/>
      <c r="L2472" s="153"/>
      <c r="M2472" s="153"/>
      <c r="N2472" s="153"/>
      <c r="O2472" s="153"/>
      <c r="P2472" s="518"/>
    </row>
    <row r="2473" spans="2:16" s="3" customFormat="1" ht="13.2" x14ac:dyDescent="0.25">
      <c r="B2473" s="75" t="s">
        <v>42</v>
      </c>
      <c r="C2473" s="152" t="s">
        <v>12</v>
      </c>
      <c r="D2473" s="149" t="s">
        <v>12</v>
      </c>
      <c r="E2473" s="149" t="s">
        <v>12</v>
      </c>
      <c r="F2473" s="149" t="s">
        <v>12</v>
      </c>
      <c r="G2473" s="149" t="s">
        <v>12</v>
      </c>
      <c r="H2473" s="149" t="s">
        <v>12</v>
      </c>
      <c r="I2473" s="149" t="s">
        <v>12</v>
      </c>
      <c r="J2473" s="147" t="s">
        <v>12</v>
      </c>
      <c r="K2473" s="148" t="s">
        <v>12</v>
      </c>
      <c r="L2473" s="148" t="s">
        <v>12</v>
      </c>
      <c r="M2473" s="148" t="s">
        <v>12</v>
      </c>
      <c r="N2473" s="148" t="s">
        <v>12</v>
      </c>
      <c r="O2473" s="148" t="s">
        <v>12</v>
      </c>
      <c r="P2473" s="516" t="s">
        <v>12</v>
      </c>
    </row>
    <row r="2474" spans="2:16" s="3" customFormat="1" ht="13.2" x14ac:dyDescent="0.25">
      <c r="B2474" s="129" t="s">
        <v>488</v>
      </c>
      <c r="C2474" s="147" t="s">
        <v>12</v>
      </c>
      <c r="D2474" s="148" t="s">
        <v>12</v>
      </c>
      <c r="E2474" s="148" t="s">
        <v>12</v>
      </c>
      <c r="F2474" s="148" t="s">
        <v>12</v>
      </c>
      <c r="G2474" s="148" t="s">
        <v>12</v>
      </c>
      <c r="H2474" s="148" t="s">
        <v>12</v>
      </c>
      <c r="I2474" s="148" t="s">
        <v>12</v>
      </c>
      <c r="J2474" s="147" t="s">
        <v>12</v>
      </c>
      <c r="K2474" s="148" t="s">
        <v>12</v>
      </c>
      <c r="L2474" s="148" t="s">
        <v>12</v>
      </c>
      <c r="M2474" s="148" t="s">
        <v>12</v>
      </c>
      <c r="N2474" s="148" t="s">
        <v>12</v>
      </c>
      <c r="O2474" s="148" t="s">
        <v>12</v>
      </c>
      <c r="P2474" s="516" t="s">
        <v>12</v>
      </c>
    </row>
    <row r="2475" spans="2:16" s="3" customFormat="1" ht="13.2" x14ac:dyDescent="0.25">
      <c r="B2475" s="129" t="s">
        <v>489</v>
      </c>
      <c r="C2475" s="147" t="s">
        <v>12</v>
      </c>
      <c r="D2475" s="148" t="s">
        <v>12</v>
      </c>
      <c r="E2475" s="148" t="s">
        <v>12</v>
      </c>
      <c r="F2475" s="148" t="s">
        <v>12</v>
      </c>
      <c r="G2475" s="148" t="s">
        <v>12</v>
      </c>
      <c r="H2475" s="148" t="s">
        <v>12</v>
      </c>
      <c r="I2475" s="148" t="s">
        <v>12</v>
      </c>
      <c r="J2475" s="147" t="s">
        <v>12</v>
      </c>
      <c r="K2475" s="148" t="s">
        <v>12</v>
      </c>
      <c r="L2475" s="148" t="s">
        <v>12</v>
      </c>
      <c r="M2475" s="148" t="s">
        <v>12</v>
      </c>
      <c r="N2475" s="148" t="s">
        <v>12</v>
      </c>
      <c r="O2475" s="148" t="s">
        <v>12</v>
      </c>
      <c r="P2475" s="516" t="s">
        <v>12</v>
      </c>
    </row>
    <row r="2476" spans="2:16" s="3" customFormat="1" ht="13.2" x14ac:dyDescent="0.25">
      <c r="B2476" s="143"/>
      <c r="C2476" s="144"/>
      <c r="D2476" s="145"/>
      <c r="E2476" s="145"/>
      <c r="F2476" s="145"/>
      <c r="G2476" s="145"/>
      <c r="H2476" s="145"/>
      <c r="I2476" s="145"/>
      <c r="J2476" s="517"/>
      <c r="K2476" s="153"/>
      <c r="L2476" s="153"/>
      <c r="M2476" s="153"/>
      <c r="N2476" s="153"/>
      <c r="O2476" s="153"/>
      <c r="P2476" s="518"/>
    </row>
    <row r="2477" spans="2:16" s="3" customFormat="1" ht="13.2" x14ac:dyDescent="0.25">
      <c r="B2477" s="125" t="s">
        <v>336</v>
      </c>
      <c r="C2477" s="144"/>
      <c r="D2477" s="145"/>
      <c r="E2477" s="145"/>
      <c r="F2477" s="145"/>
      <c r="G2477" s="145"/>
      <c r="H2477" s="145"/>
      <c r="I2477" s="145"/>
      <c r="J2477" s="144"/>
      <c r="K2477" s="145"/>
      <c r="L2477" s="151"/>
      <c r="M2477" s="151"/>
      <c r="N2477" s="151"/>
      <c r="O2477" s="151"/>
      <c r="P2477" s="512"/>
    </row>
    <row r="2478" spans="2:16" s="3" customFormat="1" ht="13.2" x14ac:dyDescent="0.25">
      <c r="B2478" s="127" t="s">
        <v>212</v>
      </c>
      <c r="C2478" s="154" t="s">
        <v>10</v>
      </c>
      <c r="D2478" s="146" t="s">
        <v>10</v>
      </c>
      <c r="E2478" s="146" t="s">
        <v>10</v>
      </c>
      <c r="F2478" s="146" t="s">
        <v>10</v>
      </c>
      <c r="G2478" s="146" t="s">
        <v>10</v>
      </c>
      <c r="H2478" s="151" t="s">
        <v>10</v>
      </c>
      <c r="I2478" s="151" t="s">
        <v>10</v>
      </c>
      <c r="J2478" s="154" t="s">
        <v>10</v>
      </c>
      <c r="K2478" s="146" t="s">
        <v>10</v>
      </c>
      <c r="L2478" s="146" t="s">
        <v>10</v>
      </c>
      <c r="M2478" s="146" t="s">
        <v>10</v>
      </c>
      <c r="N2478" s="146" t="s">
        <v>10</v>
      </c>
      <c r="O2478" s="146" t="s">
        <v>10</v>
      </c>
      <c r="P2478" s="514" t="s">
        <v>10</v>
      </c>
    </row>
    <row r="2479" spans="2:16" s="3" customFormat="1" ht="13.2" x14ac:dyDescent="0.25">
      <c r="B2479" s="127" t="s">
        <v>216</v>
      </c>
      <c r="C2479" s="154">
        <v>0.45919183872586333</v>
      </c>
      <c r="D2479" s="146">
        <v>0.4486047445262662</v>
      </c>
      <c r="E2479" s="146">
        <v>0.44541762095298498</v>
      </c>
      <c r="F2479" s="146">
        <v>0.43913203483831176</v>
      </c>
      <c r="G2479" s="146">
        <v>0.43451968321957696</v>
      </c>
      <c r="H2479" s="151">
        <v>0.42428515257984883</v>
      </c>
      <c r="I2479" s="151">
        <v>0.46200000000000002</v>
      </c>
      <c r="J2479" s="154">
        <v>0.94463214905717763</v>
      </c>
      <c r="K2479" s="146">
        <v>0.94087935479056795</v>
      </c>
      <c r="L2479" s="146">
        <v>0.92903788160334599</v>
      </c>
      <c r="M2479" s="146">
        <v>0.91627198789054198</v>
      </c>
      <c r="N2479" s="146">
        <v>0.90991986018563908</v>
      </c>
      <c r="O2479" s="151">
        <v>0.9024531873392867</v>
      </c>
      <c r="P2479" s="512">
        <v>0.89200000000000002</v>
      </c>
    </row>
    <row r="2480" spans="2:16" s="3" customFormat="1" ht="13.2" x14ac:dyDescent="0.25">
      <c r="B2480" s="127" t="s">
        <v>217</v>
      </c>
      <c r="C2480" s="154">
        <v>0.54080816127413667</v>
      </c>
      <c r="D2480" s="146">
        <v>0.5513952554737338</v>
      </c>
      <c r="E2480" s="146">
        <v>0.55458237904701502</v>
      </c>
      <c r="F2480" s="146">
        <v>0.56086796516168824</v>
      </c>
      <c r="G2480" s="146">
        <v>0.56548031678042299</v>
      </c>
      <c r="H2480" s="151">
        <v>0.57571484742015111</v>
      </c>
      <c r="I2480" s="151">
        <v>0.53800000000000003</v>
      </c>
      <c r="J2480" s="154">
        <v>5.5367850942822358E-2</v>
      </c>
      <c r="K2480" s="146">
        <v>5.9120645209432013E-2</v>
      </c>
      <c r="L2480" s="146">
        <v>7.0962118396654048E-2</v>
      </c>
      <c r="M2480" s="146">
        <v>8.3728012109457989E-2</v>
      </c>
      <c r="N2480" s="146">
        <v>9.0080139814360985E-2</v>
      </c>
      <c r="O2480" s="151">
        <v>9.7546812660713356E-2</v>
      </c>
      <c r="P2480" s="512">
        <v>0.1082</v>
      </c>
    </row>
    <row r="2481" spans="2:16" s="3" customFormat="1" ht="13.2" x14ac:dyDescent="0.25">
      <c r="B2481" s="127"/>
      <c r="C2481" s="154"/>
      <c r="D2481" s="146"/>
      <c r="E2481" s="146"/>
      <c r="F2481" s="146"/>
      <c r="G2481" s="146"/>
      <c r="H2481" s="151"/>
      <c r="I2481" s="151"/>
      <c r="J2481" s="154"/>
      <c r="K2481" s="146"/>
      <c r="L2481" s="146"/>
      <c r="M2481" s="146"/>
      <c r="N2481" s="146"/>
      <c r="O2481" s="151"/>
      <c r="P2481" s="512"/>
    </row>
    <row r="2482" spans="2:16" s="3" customFormat="1" ht="13.2" x14ac:dyDescent="0.25">
      <c r="B2482" s="125" t="s">
        <v>338</v>
      </c>
      <c r="C2482" s="144"/>
      <c r="D2482" s="145"/>
      <c r="E2482" s="145"/>
      <c r="F2482" s="145"/>
      <c r="G2482" s="145"/>
      <c r="H2482" s="151"/>
      <c r="I2482" s="151"/>
      <c r="J2482" s="144"/>
      <c r="K2482" s="145"/>
      <c r="L2482" s="145"/>
      <c r="M2482" s="145"/>
      <c r="N2482" s="145"/>
      <c r="O2482" s="151"/>
      <c r="P2482" s="512"/>
    </row>
    <row r="2483" spans="2:16" s="3" customFormat="1" ht="13.2" x14ac:dyDescent="0.25">
      <c r="B2483" s="122" t="s">
        <v>226</v>
      </c>
      <c r="C2483" s="147">
        <v>1</v>
      </c>
      <c r="D2483" s="148">
        <v>1</v>
      </c>
      <c r="E2483" s="148">
        <v>1</v>
      </c>
      <c r="F2483" s="148">
        <v>1</v>
      </c>
      <c r="G2483" s="148">
        <v>1</v>
      </c>
      <c r="H2483" s="148">
        <v>1</v>
      </c>
      <c r="I2483" s="148">
        <v>1</v>
      </c>
      <c r="J2483" s="154">
        <v>1</v>
      </c>
      <c r="K2483" s="146">
        <v>1</v>
      </c>
      <c r="L2483" s="146">
        <v>1</v>
      </c>
      <c r="M2483" s="146">
        <v>1</v>
      </c>
      <c r="N2483" s="146">
        <v>1</v>
      </c>
      <c r="O2483" s="148">
        <v>1</v>
      </c>
      <c r="P2483" s="516">
        <v>1</v>
      </c>
    </row>
    <row r="2484" spans="2:16" s="3" customFormat="1" ht="13.2" x14ac:dyDescent="0.25">
      <c r="B2484" s="122"/>
      <c r="C2484" s="147"/>
      <c r="D2484" s="148"/>
      <c r="E2484" s="148"/>
      <c r="F2484" s="148"/>
      <c r="G2484" s="148"/>
      <c r="H2484" s="148"/>
      <c r="I2484" s="148"/>
      <c r="J2484" s="154"/>
      <c r="K2484" s="146"/>
      <c r="L2484" s="146"/>
      <c r="M2484" s="146"/>
      <c r="N2484" s="146"/>
      <c r="O2484" s="148"/>
      <c r="P2484" s="516"/>
    </row>
    <row r="2485" spans="2:16" s="3" customFormat="1" ht="13.2" x14ac:dyDescent="0.25">
      <c r="B2485" s="125" t="s">
        <v>339</v>
      </c>
      <c r="C2485" s="147"/>
      <c r="D2485" s="148"/>
      <c r="E2485" s="148"/>
      <c r="F2485" s="148"/>
      <c r="G2485" s="148"/>
      <c r="H2485" s="148"/>
      <c r="I2485" s="148"/>
      <c r="J2485" s="154"/>
      <c r="K2485" s="146"/>
      <c r="L2485" s="146"/>
      <c r="M2485" s="146"/>
      <c r="N2485" s="146"/>
      <c r="O2485" s="148"/>
      <c r="P2485" s="516"/>
    </row>
    <row r="2486" spans="2:16" s="3" customFormat="1" ht="13.2" x14ac:dyDescent="0.25">
      <c r="B2486" s="122" t="s">
        <v>42</v>
      </c>
      <c r="C2486" s="147" t="s">
        <v>10</v>
      </c>
      <c r="D2486" s="148" t="s">
        <v>10</v>
      </c>
      <c r="E2486" s="148" t="s">
        <v>10</v>
      </c>
      <c r="F2486" s="148" t="s">
        <v>10</v>
      </c>
      <c r="G2486" s="148" t="s">
        <v>10</v>
      </c>
      <c r="H2486" s="148" t="s">
        <v>10</v>
      </c>
      <c r="I2486" s="148" t="s">
        <v>10</v>
      </c>
      <c r="J2486" s="147" t="s">
        <v>10</v>
      </c>
      <c r="K2486" s="148" t="s">
        <v>10</v>
      </c>
      <c r="L2486" s="148" t="s">
        <v>10</v>
      </c>
      <c r="M2486" s="148" t="s">
        <v>10</v>
      </c>
      <c r="N2486" s="148" t="s">
        <v>10</v>
      </c>
      <c r="O2486" s="148" t="s">
        <v>10</v>
      </c>
      <c r="P2486" s="516" t="s">
        <v>10</v>
      </c>
    </row>
    <row r="2487" spans="2:16" s="3" customFormat="1" ht="13.2" x14ac:dyDescent="0.25">
      <c r="B2487" s="122" t="s">
        <v>283</v>
      </c>
      <c r="C2487" s="147" t="s">
        <v>10</v>
      </c>
      <c r="D2487" s="148" t="s">
        <v>10</v>
      </c>
      <c r="E2487" s="148" t="s">
        <v>10</v>
      </c>
      <c r="F2487" s="148" t="s">
        <v>10</v>
      </c>
      <c r="G2487" s="148" t="s">
        <v>10</v>
      </c>
      <c r="H2487" s="148" t="s">
        <v>10</v>
      </c>
      <c r="I2487" s="148" t="s">
        <v>10</v>
      </c>
      <c r="J2487" s="147" t="s">
        <v>10</v>
      </c>
      <c r="K2487" s="148" t="s">
        <v>10</v>
      </c>
      <c r="L2487" s="148" t="s">
        <v>10</v>
      </c>
      <c r="M2487" s="148" t="s">
        <v>10</v>
      </c>
      <c r="N2487" s="148" t="s">
        <v>10</v>
      </c>
      <c r="O2487" s="148" t="s">
        <v>10</v>
      </c>
      <c r="P2487" s="516" t="s">
        <v>10</v>
      </c>
    </row>
    <row r="2488" spans="2:16" s="3" customFormat="1" ht="13.2" x14ac:dyDescent="0.25">
      <c r="B2488" s="122"/>
      <c r="C2488" s="147"/>
      <c r="D2488" s="148"/>
      <c r="E2488" s="148"/>
      <c r="F2488" s="148"/>
      <c r="G2488" s="148"/>
      <c r="H2488" s="148"/>
      <c r="I2488" s="148"/>
      <c r="J2488" s="154"/>
      <c r="K2488" s="146"/>
      <c r="L2488" s="146"/>
      <c r="M2488" s="146"/>
      <c r="N2488" s="146"/>
      <c r="O2488" s="148"/>
      <c r="P2488" s="516"/>
    </row>
    <row r="2489" spans="2:16" s="3" customFormat="1" ht="13.2" x14ac:dyDescent="0.25">
      <c r="B2489" s="125" t="s">
        <v>340</v>
      </c>
      <c r="C2489" s="150"/>
      <c r="D2489" s="151"/>
      <c r="E2489" s="151"/>
      <c r="F2489" s="151"/>
      <c r="G2489" s="151"/>
      <c r="H2489" s="151"/>
      <c r="I2489" s="151"/>
      <c r="J2489" s="150"/>
      <c r="K2489" s="151"/>
      <c r="L2489" s="151"/>
      <c r="M2489" s="151"/>
      <c r="N2489" s="151"/>
      <c r="O2489" s="151"/>
      <c r="P2489" s="512"/>
    </row>
    <row r="2490" spans="2:16" s="3" customFormat="1" ht="13.2" x14ac:dyDescent="0.25">
      <c r="B2490" s="127" t="s">
        <v>257</v>
      </c>
      <c r="C2490" s="152" t="s">
        <v>12</v>
      </c>
      <c r="D2490" s="149" t="s">
        <v>12</v>
      </c>
      <c r="E2490" s="149" t="s">
        <v>12</v>
      </c>
      <c r="F2490" s="149" t="s">
        <v>12</v>
      </c>
      <c r="G2490" s="149" t="s">
        <v>12</v>
      </c>
      <c r="H2490" s="149" t="s">
        <v>12</v>
      </c>
      <c r="I2490" s="149" t="s">
        <v>12</v>
      </c>
      <c r="J2490" s="152" t="s">
        <v>12</v>
      </c>
      <c r="K2490" s="149" t="s">
        <v>12</v>
      </c>
      <c r="L2490" s="149" t="s">
        <v>12</v>
      </c>
      <c r="M2490" s="149" t="s">
        <v>12</v>
      </c>
      <c r="N2490" s="149" t="s">
        <v>12</v>
      </c>
      <c r="O2490" s="149" t="s">
        <v>12</v>
      </c>
      <c r="P2490" s="515" t="s">
        <v>12</v>
      </c>
    </row>
    <row r="2491" spans="2:16" s="3" customFormat="1" ht="13.2" x14ac:dyDescent="0.25">
      <c r="B2491" s="127" t="s">
        <v>258</v>
      </c>
      <c r="C2491" s="152">
        <v>0.99</v>
      </c>
      <c r="D2491" s="149">
        <v>0.99</v>
      </c>
      <c r="E2491" s="149">
        <v>0.99</v>
      </c>
      <c r="F2491" s="149">
        <v>0.99</v>
      </c>
      <c r="G2491" s="149">
        <v>0.99</v>
      </c>
      <c r="H2491" s="149">
        <v>0.99</v>
      </c>
      <c r="I2491" s="149">
        <v>0.99</v>
      </c>
      <c r="J2491" s="152">
        <v>0.99</v>
      </c>
      <c r="K2491" s="149">
        <v>0.99</v>
      </c>
      <c r="L2491" s="149">
        <v>0.99</v>
      </c>
      <c r="M2491" s="149">
        <v>0.99</v>
      </c>
      <c r="N2491" s="149">
        <v>0.99</v>
      </c>
      <c r="O2491" s="149">
        <v>0.99</v>
      </c>
      <c r="P2491" s="515">
        <v>0.99</v>
      </c>
    </row>
    <row r="2492" spans="2:16" s="3" customFormat="1" ht="13.2" x14ac:dyDescent="0.25">
      <c r="B2492" s="127" t="s">
        <v>56</v>
      </c>
      <c r="C2492" s="152" t="s">
        <v>12</v>
      </c>
      <c r="D2492" s="149" t="s">
        <v>12</v>
      </c>
      <c r="E2492" s="149" t="s">
        <v>12</v>
      </c>
      <c r="F2492" s="149" t="s">
        <v>12</v>
      </c>
      <c r="G2492" s="149" t="s">
        <v>12</v>
      </c>
      <c r="H2492" s="149" t="s">
        <v>12</v>
      </c>
      <c r="I2492" s="149" t="s">
        <v>12</v>
      </c>
      <c r="J2492" s="152" t="s">
        <v>12</v>
      </c>
      <c r="K2492" s="149" t="s">
        <v>12</v>
      </c>
      <c r="L2492" s="149" t="s">
        <v>12</v>
      </c>
      <c r="M2492" s="149" t="s">
        <v>12</v>
      </c>
      <c r="N2492" s="149" t="s">
        <v>12</v>
      </c>
      <c r="O2492" s="149" t="s">
        <v>12</v>
      </c>
      <c r="P2492" s="515" t="s">
        <v>12</v>
      </c>
    </row>
    <row r="2493" spans="2:16" s="3" customFormat="1" ht="13.2" x14ac:dyDescent="0.25">
      <c r="B2493" s="130" t="s">
        <v>25</v>
      </c>
      <c r="C2493" s="155" t="s">
        <v>12</v>
      </c>
      <c r="D2493" s="156" t="s">
        <v>12</v>
      </c>
      <c r="E2493" s="156" t="s">
        <v>12</v>
      </c>
      <c r="F2493" s="156" t="s">
        <v>12</v>
      </c>
      <c r="G2493" s="156" t="s">
        <v>12</v>
      </c>
      <c r="H2493" s="156" t="s">
        <v>12</v>
      </c>
      <c r="I2493" s="156" t="s">
        <v>12</v>
      </c>
      <c r="J2493" s="155" t="s">
        <v>12</v>
      </c>
      <c r="K2493" s="156" t="s">
        <v>12</v>
      </c>
      <c r="L2493" s="156" t="s">
        <v>12</v>
      </c>
      <c r="M2493" s="156" t="s">
        <v>12</v>
      </c>
      <c r="N2493" s="156" t="s">
        <v>12</v>
      </c>
      <c r="O2493" s="156" t="s">
        <v>12</v>
      </c>
      <c r="P2493" s="519" t="s">
        <v>12</v>
      </c>
    </row>
    <row r="2494" spans="2:16" s="3" customFormat="1" ht="13.2" x14ac:dyDescent="0.25">
      <c r="B2494" s="118"/>
      <c r="C2494" s="70"/>
      <c r="D2494" s="70"/>
      <c r="E2494" s="46"/>
      <c r="F2494" s="46"/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</row>
    <row r="2495" spans="2:16" s="3" customFormat="1" ht="13.2" x14ac:dyDescent="0.25">
      <c r="B2495" s="708" t="s">
        <v>4</v>
      </c>
      <c r="C2495" s="708"/>
      <c r="D2495" s="708"/>
      <c r="E2495" s="708"/>
      <c r="F2495" s="708"/>
      <c r="G2495" s="708"/>
      <c r="H2495" s="708"/>
      <c r="I2495" s="708"/>
      <c r="J2495" s="708"/>
      <c r="K2495" s="708"/>
      <c r="L2495" s="708"/>
      <c r="M2495" s="708"/>
      <c r="N2495" s="708"/>
      <c r="O2495" s="708"/>
      <c r="P2495" s="708"/>
    </row>
    <row r="2496" spans="2:16" s="3" customFormat="1" ht="13.2" x14ac:dyDescent="0.25">
      <c r="B2496" s="709" t="s">
        <v>3</v>
      </c>
      <c r="C2496" s="709"/>
      <c r="D2496" s="709"/>
      <c r="E2496" s="709"/>
      <c r="F2496" s="709"/>
      <c r="G2496" s="709"/>
      <c r="H2496" s="709"/>
      <c r="I2496" s="709"/>
      <c r="J2496" s="709"/>
      <c r="K2496" s="709"/>
      <c r="L2496" s="709"/>
      <c r="M2496" s="709"/>
      <c r="N2496" s="709"/>
      <c r="O2496" s="709"/>
      <c r="P2496" s="709"/>
    </row>
    <row r="2497" spans="2:16" s="3" customFormat="1" ht="13.2" x14ac:dyDescent="0.25">
      <c r="B2497" s="44" t="s">
        <v>573</v>
      </c>
      <c r="C2497" s="45"/>
      <c r="D2497" s="45"/>
      <c r="E2497" s="46"/>
      <c r="F2497" s="46"/>
      <c r="G2497" s="46"/>
      <c r="H2497" s="46"/>
      <c r="I2497" s="46"/>
      <c r="J2497" s="46"/>
      <c r="K2497" s="46"/>
      <c r="L2497" s="46"/>
      <c r="M2497" s="46"/>
      <c r="N2497" s="46"/>
      <c r="O2497" s="46"/>
      <c r="P2497" s="46"/>
    </row>
    <row r="2498" spans="2:16" s="3" customFormat="1" ht="13.2" x14ac:dyDescent="0.25">
      <c r="B2498" s="44"/>
      <c r="C2498" s="45"/>
      <c r="D2498" s="45"/>
      <c r="E2498" s="46"/>
      <c r="F2498" s="46"/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</row>
    <row r="2499" spans="2:16" s="3" customFormat="1" ht="22.8" x14ac:dyDescent="0.25">
      <c r="B2499" s="157" t="s">
        <v>34</v>
      </c>
      <c r="C2499" s="158" t="s">
        <v>475</v>
      </c>
      <c r="D2499" s="158" t="s">
        <v>72</v>
      </c>
      <c r="E2499" s="158" t="s">
        <v>73</v>
      </c>
      <c r="F2499" s="754" t="s">
        <v>74</v>
      </c>
      <c r="G2499" s="754"/>
      <c r="H2499" s="754"/>
      <c r="I2499" s="754"/>
      <c r="J2499" s="612" t="s">
        <v>696</v>
      </c>
      <c r="K2499" s="46"/>
      <c r="L2499" s="46"/>
      <c r="M2499" s="46"/>
      <c r="N2499" s="46"/>
      <c r="O2499" s="46"/>
    </row>
    <row r="2500" spans="2:16" s="3" customFormat="1" ht="13.2" x14ac:dyDescent="0.25">
      <c r="B2500" s="159" t="s">
        <v>327</v>
      </c>
      <c r="C2500" s="198"/>
      <c r="D2500" s="654"/>
      <c r="E2500" s="654"/>
      <c r="F2500" s="758"/>
      <c r="G2500" s="758"/>
      <c r="H2500" s="758"/>
      <c r="I2500" s="758"/>
      <c r="J2500" s="655"/>
      <c r="K2500" s="637"/>
      <c r="L2500" s="46"/>
      <c r="M2500" s="46"/>
      <c r="N2500" s="46"/>
      <c r="O2500" s="46"/>
    </row>
    <row r="2501" spans="2:16" s="3" customFormat="1" ht="22.8" x14ac:dyDescent="0.25">
      <c r="B2501" s="54" t="s">
        <v>681</v>
      </c>
      <c r="C2501" s="540" t="s">
        <v>48</v>
      </c>
      <c r="D2501" s="541" t="s">
        <v>682</v>
      </c>
      <c r="E2501" s="541" t="s">
        <v>75</v>
      </c>
      <c r="F2501" s="759" t="s">
        <v>690</v>
      </c>
      <c r="G2501" s="759"/>
      <c r="H2501" s="759"/>
      <c r="I2501" s="759"/>
      <c r="J2501" s="660" t="s">
        <v>77</v>
      </c>
      <c r="K2501" s="637"/>
      <c r="L2501" s="46"/>
      <c r="M2501" s="46"/>
      <c r="N2501" s="46"/>
      <c r="O2501" s="46"/>
    </row>
    <row r="2502" spans="2:16" s="3" customFormat="1" ht="22.8" x14ac:dyDescent="0.25">
      <c r="B2502" s="54" t="s">
        <v>683</v>
      </c>
      <c r="C2502" s="540" t="s">
        <v>48</v>
      </c>
      <c r="D2502" s="541" t="s">
        <v>684</v>
      </c>
      <c r="E2502" s="541" t="s">
        <v>75</v>
      </c>
      <c r="F2502" s="759" t="s">
        <v>76</v>
      </c>
      <c r="G2502" s="759"/>
      <c r="H2502" s="759"/>
      <c r="I2502" s="759"/>
      <c r="J2502" s="660" t="s">
        <v>77</v>
      </c>
      <c r="K2502" s="637"/>
      <c r="L2502" s="46"/>
      <c r="M2502" s="46"/>
      <c r="N2502" s="46"/>
      <c r="O2502" s="46"/>
    </row>
    <row r="2503" spans="2:16" s="3" customFormat="1" ht="22.8" x14ac:dyDescent="0.25">
      <c r="B2503" s="85" t="s">
        <v>685</v>
      </c>
      <c r="C2503" s="540" t="s">
        <v>48</v>
      </c>
      <c r="D2503" s="541" t="s">
        <v>686</v>
      </c>
      <c r="E2503" s="541" t="s">
        <v>75</v>
      </c>
      <c r="F2503" s="759" t="s">
        <v>83</v>
      </c>
      <c r="G2503" s="759"/>
      <c r="H2503" s="759"/>
      <c r="I2503" s="759"/>
      <c r="J2503" s="660" t="s">
        <v>77</v>
      </c>
      <c r="K2503" s="637"/>
      <c r="L2503" s="46"/>
      <c r="M2503" s="46"/>
      <c r="N2503" s="46"/>
      <c r="O2503" s="46"/>
    </row>
    <row r="2504" spans="2:16" s="3" customFormat="1" ht="22.8" x14ac:dyDescent="0.25">
      <c r="B2504" s="72" t="s">
        <v>687</v>
      </c>
      <c r="C2504" s="540" t="s">
        <v>48</v>
      </c>
      <c r="D2504" s="541" t="s">
        <v>688</v>
      </c>
      <c r="E2504" s="541" t="s">
        <v>75</v>
      </c>
      <c r="F2504" s="759" t="s">
        <v>80</v>
      </c>
      <c r="G2504" s="759"/>
      <c r="H2504" s="759"/>
      <c r="I2504" s="759"/>
      <c r="J2504" s="660" t="s">
        <v>77</v>
      </c>
      <c r="K2504" s="637"/>
      <c r="L2504" s="46"/>
      <c r="M2504" s="46"/>
      <c r="N2504" s="46"/>
      <c r="O2504" s="46"/>
    </row>
    <row r="2505" spans="2:16" s="3" customFormat="1" ht="14.4" customHeight="1" x14ac:dyDescent="0.25">
      <c r="B2505" s="72" t="s">
        <v>689</v>
      </c>
      <c r="C2505" s="540" t="s">
        <v>43</v>
      </c>
      <c r="D2505" s="541" t="s">
        <v>130</v>
      </c>
      <c r="E2505" s="541" t="s">
        <v>75</v>
      </c>
      <c r="F2505" s="759" t="s">
        <v>691</v>
      </c>
      <c r="G2505" s="759"/>
      <c r="H2505" s="759"/>
      <c r="I2505" s="759"/>
      <c r="J2505" s="660" t="s">
        <v>77</v>
      </c>
      <c r="K2505" s="637"/>
      <c r="L2505" s="46"/>
      <c r="M2505" s="46"/>
      <c r="N2505" s="46"/>
      <c r="O2505" s="46"/>
    </row>
    <row r="2506" spans="2:16" s="3" customFormat="1" ht="14.4" customHeight="1" x14ac:dyDescent="0.25">
      <c r="B2506" s="72"/>
      <c r="C2506" s="540"/>
      <c r="D2506" s="541"/>
      <c r="E2506" s="541"/>
      <c r="F2506" s="647"/>
      <c r="G2506" s="647"/>
      <c r="H2506" s="647"/>
      <c r="I2506" s="647"/>
      <c r="J2506" s="648"/>
      <c r="K2506" s="46"/>
      <c r="L2506" s="46"/>
      <c r="M2506" s="46"/>
      <c r="N2506" s="46"/>
      <c r="O2506" s="46"/>
    </row>
    <row r="2507" spans="2:16" s="3" customFormat="1" ht="14.4" customHeight="1" x14ac:dyDescent="0.25">
      <c r="B2507" s="609" t="s">
        <v>640</v>
      </c>
      <c r="C2507" s="164"/>
      <c r="D2507" s="647"/>
      <c r="E2507" s="647"/>
      <c r="F2507" s="647"/>
      <c r="G2507" s="647"/>
      <c r="H2507" s="647"/>
      <c r="I2507" s="647"/>
      <c r="J2507" s="648"/>
      <c r="K2507" s="46"/>
      <c r="L2507" s="46"/>
      <c r="M2507" s="46"/>
      <c r="N2507" s="46"/>
      <c r="O2507" s="46"/>
    </row>
    <row r="2508" spans="2:16" s="3" customFormat="1" ht="14.4" customHeight="1" x14ac:dyDescent="0.25">
      <c r="B2508" s="610" t="s">
        <v>692</v>
      </c>
      <c r="C2508" s="164" t="s">
        <v>106</v>
      </c>
      <c r="D2508" s="647" t="s">
        <v>693</v>
      </c>
      <c r="E2508" s="647" t="s">
        <v>75</v>
      </c>
      <c r="F2508" s="759" t="s">
        <v>695</v>
      </c>
      <c r="G2508" s="759"/>
      <c r="H2508" s="759"/>
      <c r="I2508" s="759"/>
      <c r="J2508" s="648" t="s">
        <v>81</v>
      </c>
      <c r="K2508" s="46"/>
      <c r="L2508" s="46"/>
      <c r="M2508" s="46"/>
      <c r="N2508" s="46"/>
      <c r="O2508" s="46"/>
    </row>
    <row r="2509" spans="2:16" s="3" customFormat="1" ht="14.4" customHeight="1" x14ac:dyDescent="0.25">
      <c r="B2509" s="611" t="s">
        <v>694</v>
      </c>
      <c r="C2509" s="164"/>
      <c r="D2509" s="647"/>
      <c r="E2509" s="647"/>
      <c r="F2509" s="759"/>
      <c r="G2509" s="759"/>
      <c r="H2509" s="759"/>
      <c r="I2509" s="647"/>
      <c r="J2509" s="648"/>
      <c r="K2509" s="46"/>
      <c r="L2509" s="46"/>
      <c r="M2509" s="46"/>
      <c r="N2509" s="46"/>
      <c r="O2509" s="46"/>
    </row>
    <row r="2510" spans="2:16" s="3" customFormat="1" ht="13.2" x14ac:dyDescent="0.25">
      <c r="B2510" s="72"/>
      <c r="C2510" s="540"/>
      <c r="D2510" s="541"/>
      <c r="E2510" s="541"/>
      <c r="F2510" s="647"/>
      <c r="G2510" s="647"/>
      <c r="H2510" s="647"/>
      <c r="I2510" s="647"/>
      <c r="J2510" s="648"/>
      <c r="K2510" s="46"/>
      <c r="L2510" s="46"/>
      <c r="M2510" s="46"/>
      <c r="N2510" s="46"/>
      <c r="O2510" s="46"/>
    </row>
    <row r="2511" spans="2:16" s="3" customFormat="1" ht="13.2" x14ac:dyDescent="0.25">
      <c r="B2511" s="136" t="s">
        <v>328</v>
      </c>
      <c r="C2511" s="540"/>
      <c r="D2511" s="541"/>
      <c r="E2511" s="541"/>
      <c r="F2511" s="759"/>
      <c r="G2511" s="759"/>
      <c r="H2511" s="759"/>
      <c r="I2511" s="759"/>
      <c r="J2511" s="648"/>
      <c r="K2511" s="46"/>
      <c r="L2511" s="46"/>
      <c r="M2511" s="46"/>
      <c r="N2511" s="46"/>
      <c r="O2511" s="46"/>
    </row>
    <row r="2512" spans="2:16" s="3" customFormat="1" ht="13.2" x14ac:dyDescent="0.25">
      <c r="B2512" s="72" t="s">
        <v>507</v>
      </c>
      <c r="C2512" s="540" t="s">
        <v>10</v>
      </c>
      <c r="D2512" s="541" t="s">
        <v>10</v>
      </c>
      <c r="E2512" s="541" t="s">
        <v>10</v>
      </c>
      <c r="F2512" s="759" t="s">
        <v>10</v>
      </c>
      <c r="G2512" s="759"/>
      <c r="H2512" s="759"/>
      <c r="I2512" s="759"/>
      <c r="J2512" s="648" t="s">
        <v>10</v>
      </c>
      <c r="K2512" s="46"/>
      <c r="L2512" s="46"/>
      <c r="M2512" s="46"/>
      <c r="N2512" s="46"/>
      <c r="O2512" s="46"/>
    </row>
    <row r="2513" spans="2:15" s="3" customFormat="1" ht="13.2" x14ac:dyDescent="0.25">
      <c r="B2513" s="72"/>
      <c r="C2513" s="540"/>
      <c r="D2513" s="541"/>
      <c r="E2513" s="541"/>
      <c r="F2513" s="647"/>
      <c r="G2513" s="647"/>
      <c r="H2513" s="647"/>
      <c r="I2513" s="647"/>
      <c r="J2513" s="648"/>
      <c r="K2513" s="46"/>
      <c r="L2513" s="46"/>
      <c r="M2513" s="46"/>
      <c r="N2513" s="46"/>
      <c r="O2513" s="46"/>
    </row>
    <row r="2514" spans="2:15" s="3" customFormat="1" ht="13.2" x14ac:dyDescent="0.25">
      <c r="B2514" s="136" t="s">
        <v>329</v>
      </c>
      <c r="C2514" s="540"/>
      <c r="D2514" s="541"/>
      <c r="E2514" s="541"/>
      <c r="F2514" s="647"/>
      <c r="G2514" s="647"/>
      <c r="H2514" s="647"/>
      <c r="I2514" s="647"/>
      <c r="J2514" s="648"/>
      <c r="K2514" s="46"/>
      <c r="L2514" s="46"/>
      <c r="M2514" s="46"/>
      <c r="N2514" s="46"/>
      <c r="O2514" s="46"/>
    </row>
    <row r="2515" spans="2:15" s="3" customFormat="1" ht="22.8" x14ac:dyDescent="0.25">
      <c r="B2515" s="72" t="s">
        <v>317</v>
      </c>
      <c r="C2515" s="540" t="s">
        <v>106</v>
      </c>
      <c r="D2515" s="541" t="s">
        <v>304</v>
      </c>
      <c r="E2515" s="541" t="s">
        <v>75</v>
      </c>
      <c r="F2515" s="759" t="s">
        <v>600</v>
      </c>
      <c r="G2515" s="759"/>
      <c r="H2515" s="759"/>
      <c r="I2515" s="759"/>
      <c r="J2515" s="613" t="s">
        <v>697</v>
      </c>
      <c r="K2515" s="46"/>
      <c r="L2515" s="46"/>
      <c r="M2515" s="46"/>
      <c r="N2515" s="46"/>
      <c r="O2515" s="46"/>
    </row>
    <row r="2516" spans="2:15" s="3" customFormat="1" ht="13.2" x14ac:dyDescent="0.25">
      <c r="B2516" s="72" t="s">
        <v>305</v>
      </c>
      <c r="C2516" s="540" t="s">
        <v>106</v>
      </c>
      <c r="D2516" s="541" t="s">
        <v>78</v>
      </c>
      <c r="E2516" s="541" t="s">
        <v>75</v>
      </c>
      <c r="F2516" s="759" t="s">
        <v>621</v>
      </c>
      <c r="G2516" s="759"/>
      <c r="H2516" s="759"/>
      <c r="I2516" s="759"/>
      <c r="J2516" s="613" t="s">
        <v>697</v>
      </c>
      <c r="K2516" s="46"/>
      <c r="L2516" s="46"/>
      <c r="M2516" s="46"/>
      <c r="N2516" s="46"/>
      <c r="O2516" s="46"/>
    </row>
    <row r="2517" spans="2:15" s="3" customFormat="1" ht="13.2" x14ac:dyDescent="0.25">
      <c r="B2517" s="72" t="s">
        <v>307</v>
      </c>
      <c r="C2517" s="540" t="s">
        <v>106</v>
      </c>
      <c r="D2517" s="541" t="s">
        <v>78</v>
      </c>
      <c r="E2517" s="541" t="s">
        <v>75</v>
      </c>
      <c r="F2517" s="759" t="s">
        <v>621</v>
      </c>
      <c r="G2517" s="759"/>
      <c r="H2517" s="759"/>
      <c r="I2517" s="759"/>
      <c r="J2517" s="613" t="s">
        <v>697</v>
      </c>
      <c r="K2517" s="46"/>
      <c r="L2517" s="46"/>
      <c r="M2517" s="46"/>
      <c r="N2517" s="46"/>
      <c r="O2517" s="46"/>
    </row>
    <row r="2518" spans="2:15" s="3" customFormat="1" ht="13.2" x14ac:dyDescent="0.25">
      <c r="B2518" s="72"/>
      <c r="C2518" s="540"/>
      <c r="D2518" s="541"/>
      <c r="E2518" s="541"/>
      <c r="F2518" s="647"/>
      <c r="G2518" s="647"/>
      <c r="H2518" s="647"/>
      <c r="I2518" s="647"/>
      <c r="J2518" s="613"/>
      <c r="K2518" s="46"/>
      <c r="L2518" s="46"/>
      <c r="M2518" s="46"/>
      <c r="N2518" s="46"/>
      <c r="O2518" s="46"/>
    </row>
    <row r="2519" spans="2:15" s="3" customFormat="1" ht="13.2" x14ac:dyDescent="0.25">
      <c r="B2519" s="136" t="s">
        <v>330</v>
      </c>
      <c r="C2519" s="540"/>
      <c r="D2519" s="541"/>
      <c r="E2519" s="541"/>
      <c r="F2519" s="759"/>
      <c r="G2519" s="759"/>
      <c r="H2519" s="759"/>
      <c r="I2519" s="759"/>
      <c r="J2519" s="613"/>
      <c r="K2519" s="46"/>
      <c r="L2519" s="46"/>
      <c r="M2519" s="46"/>
      <c r="N2519" s="46"/>
      <c r="O2519" s="46"/>
    </row>
    <row r="2520" spans="2:15" s="3" customFormat="1" ht="26.4" x14ac:dyDescent="0.25">
      <c r="B2520" s="162" t="s">
        <v>266</v>
      </c>
      <c r="C2520" s="540" t="s">
        <v>48</v>
      </c>
      <c r="D2520" s="541" t="s">
        <v>267</v>
      </c>
      <c r="E2520" s="541" t="s">
        <v>75</v>
      </c>
      <c r="F2520" s="760" t="s">
        <v>268</v>
      </c>
      <c r="G2520" s="760"/>
      <c r="H2520" s="760"/>
      <c r="I2520" s="760"/>
      <c r="J2520" s="653" t="s">
        <v>269</v>
      </c>
      <c r="K2520" s="163"/>
      <c r="L2520" s="163"/>
      <c r="M2520" s="163"/>
      <c r="N2520" s="163"/>
      <c r="O2520" s="163"/>
    </row>
    <row r="2521" spans="2:15" s="3" customFormat="1" ht="26.4" x14ac:dyDescent="0.25">
      <c r="B2521" s="162" t="s">
        <v>270</v>
      </c>
      <c r="C2521" s="540" t="s">
        <v>48</v>
      </c>
      <c r="D2521" s="541" t="s">
        <v>271</v>
      </c>
      <c r="E2521" s="541" t="s">
        <v>75</v>
      </c>
      <c r="F2521" s="760" t="s">
        <v>272</v>
      </c>
      <c r="G2521" s="760"/>
      <c r="H2521" s="760"/>
      <c r="I2521" s="760"/>
      <c r="J2521" s="662" t="s">
        <v>81</v>
      </c>
      <c r="K2521" s="658"/>
      <c r="L2521" s="163"/>
      <c r="M2521" s="163"/>
      <c r="N2521" s="163"/>
      <c r="O2521" s="163"/>
    </row>
    <row r="2522" spans="2:15" s="3" customFormat="1" ht="26.4" x14ac:dyDescent="0.25">
      <c r="B2522" s="162" t="s">
        <v>273</v>
      </c>
      <c r="C2522" s="540" t="s">
        <v>48</v>
      </c>
      <c r="D2522" s="541" t="s">
        <v>271</v>
      </c>
      <c r="E2522" s="541" t="s">
        <v>79</v>
      </c>
      <c r="F2522" s="760" t="s">
        <v>274</v>
      </c>
      <c r="G2522" s="760"/>
      <c r="H2522" s="760"/>
      <c r="I2522" s="760"/>
      <c r="J2522" s="662" t="s">
        <v>12</v>
      </c>
      <c r="K2522" s="658"/>
      <c r="L2522" s="163"/>
      <c r="M2522" s="163"/>
      <c r="N2522" s="163"/>
      <c r="O2522" s="163"/>
    </row>
    <row r="2523" spans="2:15" s="3" customFormat="1" ht="13.2" x14ac:dyDescent="0.25">
      <c r="B2523" s="136" t="s">
        <v>331</v>
      </c>
      <c r="C2523" s="540"/>
      <c r="D2523" s="541"/>
      <c r="E2523" s="541"/>
      <c r="F2523" s="759"/>
      <c r="G2523" s="759"/>
      <c r="H2523" s="759"/>
      <c r="I2523" s="759"/>
      <c r="J2523" s="662"/>
      <c r="K2523" s="658"/>
      <c r="L2523" s="163"/>
      <c r="M2523" s="163"/>
      <c r="N2523" s="163"/>
      <c r="O2523" s="163"/>
    </row>
    <row r="2524" spans="2:15" s="3" customFormat="1" ht="13.2" x14ac:dyDescent="0.25">
      <c r="B2524" s="162" t="s">
        <v>82</v>
      </c>
      <c r="C2524" s="540" t="s">
        <v>43</v>
      </c>
      <c r="D2524" s="541" t="s">
        <v>130</v>
      </c>
      <c r="E2524" s="541" t="s">
        <v>75</v>
      </c>
      <c r="F2524" s="759" t="s">
        <v>131</v>
      </c>
      <c r="G2524" s="759"/>
      <c r="H2524" s="759"/>
      <c r="I2524" s="759"/>
      <c r="J2524" s="662" t="s">
        <v>81</v>
      </c>
      <c r="K2524" s="658"/>
      <c r="L2524" s="163"/>
      <c r="M2524" s="163"/>
      <c r="N2524" s="163"/>
      <c r="O2524" s="163"/>
    </row>
    <row r="2525" spans="2:15" s="3" customFormat="1" ht="13.2" x14ac:dyDescent="0.25">
      <c r="B2525" s="162" t="s">
        <v>123</v>
      </c>
      <c r="C2525" s="540" t="s">
        <v>106</v>
      </c>
      <c r="D2525" s="541" t="s">
        <v>132</v>
      </c>
      <c r="E2525" s="541" t="s">
        <v>75</v>
      </c>
      <c r="F2525" s="759" t="s">
        <v>133</v>
      </c>
      <c r="G2525" s="759"/>
      <c r="H2525" s="759"/>
      <c r="I2525" s="759"/>
      <c r="J2525" s="662" t="s">
        <v>81</v>
      </c>
      <c r="K2525" s="658"/>
      <c r="L2525" s="163"/>
      <c r="M2525" s="163"/>
      <c r="N2525" s="163"/>
      <c r="O2525" s="163"/>
    </row>
    <row r="2526" spans="2:15" s="3" customFormat="1" ht="26.4" x14ac:dyDescent="0.25">
      <c r="B2526" s="162" t="s">
        <v>134</v>
      </c>
      <c r="C2526" s="540" t="s">
        <v>106</v>
      </c>
      <c r="D2526" s="541" t="s">
        <v>135</v>
      </c>
      <c r="E2526" s="541" t="s">
        <v>75</v>
      </c>
      <c r="F2526" s="759" t="s">
        <v>136</v>
      </c>
      <c r="G2526" s="759"/>
      <c r="H2526" s="759"/>
      <c r="I2526" s="759"/>
      <c r="J2526" s="662" t="s">
        <v>81</v>
      </c>
      <c r="K2526" s="658"/>
      <c r="L2526" s="163"/>
      <c r="M2526" s="163"/>
      <c r="N2526" s="163"/>
      <c r="O2526" s="163"/>
    </row>
    <row r="2527" spans="2:15" s="3" customFormat="1" ht="13.2" x14ac:dyDescent="0.25">
      <c r="B2527" s="162"/>
      <c r="C2527" s="540"/>
      <c r="D2527" s="541"/>
      <c r="E2527" s="541"/>
      <c r="F2527" s="647"/>
      <c r="G2527" s="647"/>
      <c r="H2527" s="647"/>
      <c r="I2527" s="647"/>
      <c r="J2527" s="662"/>
      <c r="K2527" s="658"/>
      <c r="L2527" s="163"/>
      <c r="M2527" s="163"/>
      <c r="N2527" s="163"/>
      <c r="O2527" s="163"/>
    </row>
    <row r="2528" spans="2:15" s="3" customFormat="1" ht="13.2" x14ac:dyDescent="0.25">
      <c r="B2528" s="136" t="s">
        <v>332</v>
      </c>
      <c r="C2528" s="540"/>
      <c r="D2528" s="541"/>
      <c r="E2528" s="541"/>
      <c r="F2528" s="759"/>
      <c r="G2528" s="759"/>
      <c r="H2528" s="759"/>
      <c r="I2528" s="759"/>
      <c r="J2528" s="662"/>
      <c r="K2528" s="637"/>
      <c r="L2528" s="46"/>
      <c r="M2528" s="46"/>
      <c r="N2528" s="46"/>
      <c r="O2528" s="46"/>
    </row>
    <row r="2529" spans="2:15" s="3" customFormat="1" ht="13.2" x14ac:dyDescent="0.25">
      <c r="B2529" s="72" t="s">
        <v>181</v>
      </c>
      <c r="C2529" s="540" t="s">
        <v>43</v>
      </c>
      <c r="D2529" s="541" t="s">
        <v>48</v>
      </c>
      <c r="E2529" s="541" t="s">
        <v>75</v>
      </c>
      <c r="F2529" s="759" t="s">
        <v>158</v>
      </c>
      <c r="G2529" s="759"/>
      <c r="H2529" s="759"/>
      <c r="I2529" s="759"/>
      <c r="J2529" s="662" t="s">
        <v>77</v>
      </c>
      <c r="K2529" s="637"/>
      <c r="L2529" s="46"/>
      <c r="M2529" s="46"/>
      <c r="N2529" s="46"/>
      <c r="O2529" s="46"/>
    </row>
    <row r="2530" spans="2:15" s="3" customFormat="1" ht="13.2" x14ac:dyDescent="0.25">
      <c r="B2530" s="72" t="s">
        <v>601</v>
      </c>
      <c r="C2530" s="540" t="s">
        <v>43</v>
      </c>
      <c r="D2530" s="541" t="s">
        <v>48</v>
      </c>
      <c r="E2530" s="541" t="s">
        <v>75</v>
      </c>
      <c r="F2530" s="759" t="s">
        <v>159</v>
      </c>
      <c r="G2530" s="759"/>
      <c r="H2530" s="759"/>
      <c r="I2530" s="759"/>
      <c r="J2530" s="662" t="s">
        <v>77</v>
      </c>
      <c r="K2530" s="637"/>
      <c r="L2530" s="46"/>
      <c r="M2530" s="46"/>
      <c r="N2530" s="46"/>
      <c r="O2530" s="46"/>
    </row>
    <row r="2531" spans="2:15" s="3" customFormat="1" ht="13.2" x14ac:dyDescent="0.25">
      <c r="B2531" s="72" t="s">
        <v>182</v>
      </c>
      <c r="C2531" s="540" t="s">
        <v>106</v>
      </c>
      <c r="D2531" s="541" t="s">
        <v>48</v>
      </c>
      <c r="E2531" s="541" t="s">
        <v>75</v>
      </c>
      <c r="F2531" s="759" t="s">
        <v>160</v>
      </c>
      <c r="G2531" s="759"/>
      <c r="H2531" s="759"/>
      <c r="I2531" s="759"/>
      <c r="J2531" s="662" t="s">
        <v>698</v>
      </c>
      <c r="K2531" s="637"/>
      <c r="L2531" s="46"/>
      <c r="M2531" s="46"/>
      <c r="N2531" s="46"/>
      <c r="O2531" s="46"/>
    </row>
    <row r="2532" spans="2:15" s="3" customFormat="1" ht="13.2" x14ac:dyDescent="0.25">
      <c r="B2532" s="72" t="s">
        <v>183</v>
      </c>
      <c r="C2532" s="540" t="s">
        <v>43</v>
      </c>
      <c r="D2532" s="541" t="s">
        <v>48</v>
      </c>
      <c r="E2532" s="541" t="s">
        <v>75</v>
      </c>
      <c r="F2532" s="759" t="s">
        <v>159</v>
      </c>
      <c r="G2532" s="759"/>
      <c r="H2532" s="759"/>
      <c r="I2532" s="759"/>
      <c r="J2532" s="662" t="s">
        <v>77</v>
      </c>
      <c r="K2532" s="637"/>
      <c r="L2532" s="46"/>
      <c r="M2532" s="46"/>
      <c r="N2532" s="46"/>
      <c r="O2532" s="46"/>
    </row>
    <row r="2533" spans="2:15" s="3" customFormat="1" ht="13.2" x14ac:dyDescent="0.25">
      <c r="B2533" s="72"/>
      <c r="C2533" s="540"/>
      <c r="D2533" s="541"/>
      <c r="E2533" s="541"/>
      <c r="F2533" s="647"/>
      <c r="G2533" s="647"/>
      <c r="H2533" s="647"/>
      <c r="I2533" s="647"/>
      <c r="J2533" s="71"/>
      <c r="K2533" s="637"/>
      <c r="L2533" s="46"/>
      <c r="M2533" s="46"/>
      <c r="N2533" s="46"/>
      <c r="O2533" s="46"/>
    </row>
    <row r="2534" spans="2:15" s="3" customFormat="1" ht="13.2" x14ac:dyDescent="0.25">
      <c r="B2534" s="136" t="s">
        <v>477</v>
      </c>
      <c r="C2534" s="540"/>
      <c r="D2534" s="541"/>
      <c r="E2534" s="541"/>
      <c r="F2534" s="759"/>
      <c r="G2534" s="759"/>
      <c r="H2534" s="759"/>
      <c r="I2534" s="759"/>
      <c r="J2534" s="71"/>
      <c r="K2534" s="637"/>
      <c r="L2534" s="46"/>
      <c r="M2534" s="46"/>
      <c r="N2534" s="46"/>
      <c r="O2534" s="46"/>
    </row>
    <row r="2535" spans="2:15" s="3" customFormat="1" ht="13.2" x14ac:dyDescent="0.25">
      <c r="B2535" s="72" t="s">
        <v>508</v>
      </c>
      <c r="C2535" s="540" t="s">
        <v>106</v>
      </c>
      <c r="D2535" s="541" t="s">
        <v>191</v>
      </c>
      <c r="E2535" s="541" t="s">
        <v>75</v>
      </c>
      <c r="F2535" s="759" t="s">
        <v>192</v>
      </c>
      <c r="G2535" s="759"/>
      <c r="H2535" s="759"/>
      <c r="I2535" s="759"/>
      <c r="J2535" s="648" t="s">
        <v>81</v>
      </c>
      <c r="K2535" s="637"/>
      <c r="L2535" s="46"/>
      <c r="M2535" s="46"/>
      <c r="N2535" s="46"/>
      <c r="O2535" s="46"/>
    </row>
    <row r="2536" spans="2:15" s="3" customFormat="1" ht="13.2" x14ac:dyDescent="0.25">
      <c r="B2536" s="165"/>
      <c r="C2536" s="540"/>
      <c r="D2536" s="541"/>
      <c r="E2536" s="541"/>
      <c r="F2536" s="647"/>
      <c r="G2536" s="647"/>
      <c r="H2536" s="647"/>
      <c r="I2536" s="647"/>
      <c r="J2536" s="661"/>
      <c r="K2536" s="637"/>
      <c r="L2536" s="46"/>
      <c r="M2536" s="46"/>
      <c r="N2536" s="46"/>
      <c r="O2536" s="46"/>
    </row>
    <row r="2537" spans="2:15" s="3" customFormat="1" ht="13.2" x14ac:dyDescent="0.25">
      <c r="B2537" s="136" t="s">
        <v>337</v>
      </c>
      <c r="C2537" s="540"/>
      <c r="D2537" s="541"/>
      <c r="E2537" s="541"/>
      <c r="F2537" s="759"/>
      <c r="G2537" s="759"/>
      <c r="H2537" s="759"/>
      <c r="I2537" s="759"/>
      <c r="J2537" s="661"/>
      <c r="K2537" s="637"/>
      <c r="L2537" s="46"/>
      <c r="M2537" s="46"/>
      <c r="N2537" s="46"/>
      <c r="O2537" s="46"/>
    </row>
    <row r="2538" spans="2:15" s="3" customFormat="1" ht="13.2" x14ac:dyDescent="0.25">
      <c r="B2538" s="72" t="s">
        <v>247</v>
      </c>
      <c r="C2538" s="540" t="s">
        <v>10</v>
      </c>
      <c r="D2538" s="541" t="s">
        <v>10</v>
      </c>
      <c r="E2538" s="541" t="s">
        <v>10</v>
      </c>
      <c r="F2538" s="759" t="s">
        <v>10</v>
      </c>
      <c r="G2538" s="759"/>
      <c r="H2538" s="759"/>
      <c r="I2538" s="759"/>
      <c r="J2538" s="661" t="s">
        <v>12</v>
      </c>
      <c r="K2538" s="637"/>
      <c r="L2538" s="46"/>
      <c r="M2538" s="46"/>
      <c r="N2538" s="46"/>
      <c r="O2538" s="46"/>
    </row>
    <row r="2539" spans="2:15" s="3" customFormat="1" ht="13.2" x14ac:dyDescent="0.25">
      <c r="B2539" s="162"/>
      <c r="C2539" s="540"/>
      <c r="D2539" s="541"/>
      <c r="E2539" s="541"/>
      <c r="F2539" s="647"/>
      <c r="G2539" s="647"/>
      <c r="H2539" s="647"/>
      <c r="I2539" s="647"/>
      <c r="J2539" s="663"/>
      <c r="K2539" s="637"/>
      <c r="L2539" s="46"/>
      <c r="M2539" s="46"/>
      <c r="N2539" s="46"/>
      <c r="O2539" s="46"/>
    </row>
    <row r="2540" spans="2:15" s="3" customFormat="1" ht="13.2" x14ac:dyDescent="0.25">
      <c r="B2540" s="136" t="s">
        <v>727</v>
      </c>
      <c r="C2540" s="540"/>
      <c r="D2540" s="541"/>
      <c r="E2540" s="541"/>
      <c r="F2540" s="647"/>
      <c r="G2540" s="647"/>
      <c r="H2540" s="647"/>
      <c r="I2540" s="647"/>
      <c r="J2540" s="663"/>
      <c r="K2540" s="637"/>
      <c r="L2540" s="46"/>
      <c r="M2540" s="46"/>
      <c r="N2540" s="46"/>
      <c r="O2540" s="46"/>
    </row>
    <row r="2541" spans="2:15" s="3" customFormat="1" ht="13.2" x14ac:dyDescent="0.25">
      <c r="B2541" s="2" t="s">
        <v>742</v>
      </c>
      <c r="C2541" s="650" t="s">
        <v>106</v>
      </c>
      <c r="D2541" s="651" t="s">
        <v>286</v>
      </c>
      <c r="E2541" s="651" t="s">
        <v>79</v>
      </c>
      <c r="F2541" s="761" t="s">
        <v>744</v>
      </c>
      <c r="G2541" s="761"/>
      <c r="H2541" s="761"/>
      <c r="I2541" s="761"/>
      <c r="J2541" s="652" t="s">
        <v>81</v>
      </c>
      <c r="K2541" s="637"/>
      <c r="L2541" s="46"/>
      <c r="M2541" s="46"/>
      <c r="N2541" s="46"/>
      <c r="O2541" s="46"/>
    </row>
    <row r="2542" spans="2:15" s="3" customFormat="1" ht="13.2" x14ac:dyDescent="0.25">
      <c r="B2542" s="2" t="s">
        <v>743</v>
      </c>
      <c r="C2542" s="650" t="s">
        <v>106</v>
      </c>
      <c r="D2542" s="651" t="s">
        <v>286</v>
      </c>
      <c r="E2542" s="651" t="s">
        <v>79</v>
      </c>
      <c r="F2542" s="761" t="s">
        <v>744</v>
      </c>
      <c r="G2542" s="761"/>
      <c r="H2542" s="761"/>
      <c r="I2542" s="761"/>
      <c r="J2542" s="652" t="s">
        <v>81</v>
      </c>
      <c r="K2542" s="637"/>
      <c r="L2542" s="46"/>
      <c r="M2542" s="46"/>
      <c r="N2542" s="46"/>
      <c r="O2542" s="46"/>
    </row>
    <row r="2543" spans="2:15" s="3" customFormat="1" ht="13.2" x14ac:dyDescent="0.25">
      <c r="B2543" s="162"/>
      <c r="C2543" s="540"/>
      <c r="D2543" s="541"/>
      <c r="E2543" s="541"/>
      <c r="F2543" s="647"/>
      <c r="G2543" s="647"/>
      <c r="H2543" s="647"/>
      <c r="I2543" s="647"/>
      <c r="J2543" s="663"/>
      <c r="K2543" s="637"/>
      <c r="L2543" s="46"/>
      <c r="M2543" s="46"/>
      <c r="N2543" s="46"/>
      <c r="O2543" s="46"/>
    </row>
    <row r="2544" spans="2:15" s="3" customFormat="1" ht="13.2" x14ac:dyDescent="0.25">
      <c r="B2544" s="136" t="s">
        <v>333</v>
      </c>
      <c r="C2544" s="540"/>
      <c r="D2544" s="541"/>
      <c r="E2544" s="541"/>
      <c r="F2544" s="759"/>
      <c r="G2544" s="759"/>
      <c r="H2544" s="759"/>
      <c r="I2544" s="759"/>
      <c r="J2544" s="71"/>
      <c r="K2544" s="637"/>
      <c r="L2544" s="46"/>
      <c r="M2544" s="46"/>
      <c r="N2544" s="46"/>
      <c r="O2544" s="46"/>
    </row>
    <row r="2545" spans="2:21" s="3" customFormat="1" ht="13.2" x14ac:dyDescent="0.25">
      <c r="B2545" s="72" t="s">
        <v>508</v>
      </c>
      <c r="C2545" s="540" t="s">
        <v>10</v>
      </c>
      <c r="D2545" s="541" t="s">
        <v>10</v>
      </c>
      <c r="E2545" s="541" t="s">
        <v>10</v>
      </c>
      <c r="F2545" s="759" t="s">
        <v>10</v>
      </c>
      <c r="G2545" s="759"/>
      <c r="H2545" s="759"/>
      <c r="I2545" s="759"/>
      <c r="J2545" s="71" t="s">
        <v>10</v>
      </c>
      <c r="K2545" s="637"/>
      <c r="L2545" s="46"/>
      <c r="M2545" s="46"/>
      <c r="N2545" s="46"/>
      <c r="O2545" s="46"/>
    </row>
    <row r="2546" spans="2:21" s="3" customFormat="1" ht="13.2" x14ac:dyDescent="0.25">
      <c r="B2546" s="165"/>
      <c r="C2546" s="540"/>
      <c r="D2546" s="541"/>
      <c r="E2546" s="541"/>
      <c r="F2546" s="647"/>
      <c r="G2546" s="647"/>
      <c r="H2546" s="647"/>
      <c r="I2546" s="647"/>
      <c r="J2546" s="71"/>
      <c r="K2546" s="637"/>
      <c r="L2546" s="46"/>
      <c r="M2546" s="46"/>
      <c r="N2546" s="46"/>
      <c r="O2546" s="46"/>
    </row>
    <row r="2547" spans="2:21" s="3" customFormat="1" ht="13.2" x14ac:dyDescent="0.25">
      <c r="B2547" s="136" t="s">
        <v>334</v>
      </c>
      <c r="C2547" s="540"/>
      <c r="D2547" s="541"/>
      <c r="E2547" s="541"/>
      <c r="F2547" s="759"/>
      <c r="G2547" s="759"/>
      <c r="H2547" s="759"/>
      <c r="I2547" s="759"/>
      <c r="J2547" s="71"/>
      <c r="K2547" s="637"/>
      <c r="L2547" s="46"/>
      <c r="M2547" s="46"/>
      <c r="N2547" s="46"/>
      <c r="O2547" s="46"/>
    </row>
    <row r="2548" spans="2:21" s="3" customFormat="1" ht="13.2" x14ac:dyDescent="0.25">
      <c r="B2548" s="52" t="s">
        <v>198</v>
      </c>
      <c r="C2548" s="540" t="s">
        <v>55</v>
      </c>
      <c r="D2548" s="541" t="s">
        <v>48</v>
      </c>
      <c r="E2548" s="541" t="s">
        <v>75</v>
      </c>
      <c r="F2548" s="759" t="s">
        <v>207</v>
      </c>
      <c r="G2548" s="759" t="s">
        <v>77</v>
      </c>
      <c r="H2548" s="759"/>
      <c r="I2548" s="759"/>
      <c r="J2548" s="71" t="s">
        <v>77</v>
      </c>
      <c r="K2548" s="637"/>
      <c r="L2548" s="46"/>
      <c r="M2548" s="46"/>
      <c r="N2548" s="46"/>
      <c r="O2548" s="46"/>
    </row>
    <row r="2549" spans="2:21" s="3" customFormat="1" ht="13.2" x14ac:dyDescent="0.25">
      <c r="B2549" s="52" t="s">
        <v>200</v>
      </c>
      <c r="C2549" s="540" t="s">
        <v>55</v>
      </c>
      <c r="D2549" s="541" t="s">
        <v>46</v>
      </c>
      <c r="E2549" s="541" t="s">
        <v>75</v>
      </c>
      <c r="F2549" s="759" t="s">
        <v>208</v>
      </c>
      <c r="G2549" s="759" t="s">
        <v>77</v>
      </c>
      <c r="H2549" s="759"/>
      <c r="I2549" s="759"/>
      <c r="J2549" s="71" t="s">
        <v>77</v>
      </c>
      <c r="K2549" s="637"/>
      <c r="L2549" s="46"/>
      <c r="M2549" s="46"/>
      <c r="N2549" s="46"/>
      <c r="O2549" s="46"/>
    </row>
    <row r="2550" spans="2:21" s="3" customFormat="1" ht="13.2" x14ac:dyDescent="0.25">
      <c r="B2550" s="52" t="s">
        <v>199</v>
      </c>
      <c r="C2550" s="540" t="s">
        <v>55</v>
      </c>
      <c r="D2550" s="541" t="s">
        <v>209</v>
      </c>
      <c r="E2550" s="541" t="s">
        <v>75</v>
      </c>
      <c r="F2550" s="759" t="s">
        <v>207</v>
      </c>
      <c r="G2550" s="759" t="s">
        <v>77</v>
      </c>
      <c r="H2550" s="759"/>
      <c r="I2550" s="759"/>
      <c r="J2550" s="71" t="s">
        <v>77</v>
      </c>
      <c r="K2550" s="637"/>
      <c r="L2550" s="46"/>
      <c r="M2550" s="46"/>
      <c r="N2550" s="46"/>
      <c r="O2550" s="46"/>
    </row>
    <row r="2551" spans="2:21" s="3" customFormat="1" ht="13.2" x14ac:dyDescent="0.25">
      <c r="B2551" s="52"/>
      <c r="C2551" s="540"/>
      <c r="D2551" s="541"/>
      <c r="E2551" s="541"/>
      <c r="F2551" s="647"/>
      <c r="G2551" s="647"/>
      <c r="H2551" s="647"/>
      <c r="I2551" s="647"/>
      <c r="J2551" s="71"/>
      <c r="K2551" s="637"/>
      <c r="L2551" s="46"/>
      <c r="M2551" s="46"/>
      <c r="N2551" s="46"/>
      <c r="O2551" s="46"/>
    </row>
    <row r="2552" spans="2:21" s="3" customFormat="1" ht="13.2" x14ac:dyDescent="0.25">
      <c r="B2552" s="136" t="s">
        <v>335</v>
      </c>
      <c r="C2552" s="540"/>
      <c r="D2552" s="541"/>
      <c r="E2552" s="541"/>
      <c r="F2552" s="759"/>
      <c r="G2552" s="759"/>
      <c r="H2552" s="759"/>
      <c r="I2552" s="759"/>
      <c r="J2552" s="71"/>
      <c r="K2552" s="637"/>
      <c r="L2552" s="46"/>
      <c r="M2552" s="46"/>
      <c r="N2552" s="46"/>
      <c r="O2552" s="46"/>
    </row>
    <row r="2553" spans="2:21" s="3" customFormat="1" ht="13.2" x14ac:dyDescent="0.25">
      <c r="B2553" s="52" t="s">
        <v>290</v>
      </c>
      <c r="C2553" s="540" t="s">
        <v>43</v>
      </c>
      <c r="D2553" s="541" t="s">
        <v>12</v>
      </c>
      <c r="E2553" s="541" t="s">
        <v>12</v>
      </c>
      <c r="F2553" s="762" t="s">
        <v>761</v>
      </c>
      <c r="G2553" s="763"/>
      <c r="H2553" s="763"/>
      <c r="I2553" s="763"/>
      <c r="J2553" s="71" t="s">
        <v>12</v>
      </c>
      <c r="K2553" s="637"/>
      <c r="L2553" s="46"/>
      <c r="M2553" s="46"/>
      <c r="N2553" s="46"/>
      <c r="O2553" s="46"/>
    </row>
    <row r="2554" spans="2:21" s="3" customFormat="1" ht="13.2" x14ac:dyDescent="0.25">
      <c r="B2554" s="165"/>
      <c r="C2554" s="540"/>
      <c r="D2554" s="541"/>
      <c r="E2554" s="541"/>
      <c r="F2554" s="647"/>
      <c r="G2554" s="647"/>
      <c r="H2554" s="647"/>
      <c r="I2554" s="647"/>
      <c r="J2554" s="71"/>
      <c r="K2554" s="637"/>
      <c r="L2554" s="46"/>
      <c r="M2554" s="46"/>
      <c r="N2554" s="46"/>
      <c r="O2554" s="46"/>
    </row>
    <row r="2555" spans="2:21" s="3" customFormat="1" ht="13.2" x14ac:dyDescent="0.25">
      <c r="B2555" s="136" t="s">
        <v>336</v>
      </c>
      <c r="C2555" s="540"/>
      <c r="D2555" s="541"/>
      <c r="E2555" s="541"/>
      <c r="F2555" s="759"/>
      <c r="G2555" s="759"/>
      <c r="H2555" s="759"/>
      <c r="I2555" s="759"/>
      <c r="J2555" s="71"/>
      <c r="K2555" s="637"/>
      <c r="L2555" s="46"/>
      <c r="M2555" s="46"/>
      <c r="N2555" s="46"/>
      <c r="O2555" s="46"/>
    </row>
    <row r="2556" spans="2:21" s="3" customFormat="1" ht="13.2" x14ac:dyDescent="0.25">
      <c r="B2556" s="166" t="s">
        <v>218</v>
      </c>
      <c r="C2556" s="540" t="s">
        <v>48</v>
      </c>
      <c r="D2556" s="541" t="s">
        <v>219</v>
      </c>
      <c r="E2556" s="541" t="s">
        <v>10</v>
      </c>
      <c r="F2556" s="759" t="s">
        <v>509</v>
      </c>
      <c r="G2556" s="764"/>
      <c r="H2556" s="764"/>
      <c r="I2556" s="764"/>
      <c r="J2556" s="71" t="s">
        <v>698</v>
      </c>
      <c r="K2556" s="637"/>
      <c r="L2556" s="46"/>
      <c r="M2556" s="46"/>
      <c r="N2556" s="46"/>
      <c r="O2556" s="46"/>
    </row>
    <row r="2557" spans="2:21" s="3" customFormat="1" ht="13.2" x14ac:dyDescent="0.25">
      <c r="B2557" s="166"/>
      <c r="C2557" s="540"/>
      <c r="D2557" s="541"/>
      <c r="E2557" s="541"/>
      <c r="F2557" s="647"/>
      <c r="G2557" s="649"/>
      <c r="H2557" s="649"/>
      <c r="I2557" s="649"/>
      <c r="J2557" s="71"/>
      <c r="K2557" s="637"/>
      <c r="L2557" s="46"/>
      <c r="M2557" s="46"/>
      <c r="N2557" s="46"/>
      <c r="O2557" s="46"/>
    </row>
    <row r="2558" spans="2:21" s="3" customFormat="1" ht="13.2" x14ac:dyDescent="0.25">
      <c r="B2558" s="136" t="s">
        <v>338</v>
      </c>
      <c r="C2558" s="540"/>
      <c r="D2558" s="541"/>
      <c r="E2558" s="541"/>
      <c r="F2558" s="759"/>
      <c r="G2558" s="759"/>
      <c r="H2558" s="759"/>
      <c r="I2558" s="759"/>
      <c r="J2558" s="71"/>
      <c r="K2558" s="637"/>
      <c r="L2558" s="46"/>
      <c r="M2558" s="46"/>
      <c r="N2558" s="46"/>
      <c r="O2558" s="46"/>
    </row>
    <row r="2559" spans="2:21" s="3" customFormat="1" ht="13.2" x14ac:dyDescent="0.25">
      <c r="B2559" s="80" t="s">
        <v>227</v>
      </c>
      <c r="C2559" s="540" t="s">
        <v>232</v>
      </c>
      <c r="D2559" s="541" t="s">
        <v>510</v>
      </c>
      <c r="E2559" s="541" t="s">
        <v>75</v>
      </c>
      <c r="F2559" s="765">
        <v>0.35416666666666669</v>
      </c>
      <c r="G2559" s="765"/>
      <c r="H2559" s="765"/>
      <c r="I2559" s="765"/>
      <c r="J2559" s="71" t="s">
        <v>81</v>
      </c>
      <c r="K2559" s="637"/>
      <c r="L2559" s="46"/>
      <c r="M2559" s="46"/>
      <c r="N2559" s="46"/>
      <c r="O2559" s="46"/>
    </row>
    <row r="2560" spans="2:21" s="3" customFormat="1" ht="13.2" x14ac:dyDescent="0.25">
      <c r="B2560" s="80"/>
      <c r="C2560" s="540"/>
      <c r="D2560" s="541"/>
      <c r="E2560" s="541"/>
      <c r="F2560" s="646"/>
      <c r="G2560" s="646"/>
      <c r="H2560" s="646"/>
      <c r="I2560" s="646"/>
      <c r="J2560" s="272"/>
      <c r="K2560" s="659"/>
      <c r="L2560" s="20"/>
      <c r="M2560" s="20"/>
      <c r="N2560" s="20"/>
      <c r="O2560" s="20"/>
      <c r="P2560" s="261"/>
      <c r="Q2560" s="261"/>
      <c r="R2560" s="261"/>
      <c r="S2560" s="261"/>
      <c r="T2560" s="261"/>
      <c r="U2560" s="261"/>
    </row>
    <row r="2561" spans="1:21" s="268" customFormat="1" ht="13.8" x14ac:dyDescent="0.25">
      <c r="A2561" s="208"/>
      <c r="B2561" s="267" t="s">
        <v>339</v>
      </c>
      <c r="C2561" s="540"/>
      <c r="D2561" s="541"/>
      <c r="E2561" s="541"/>
      <c r="F2561" s="767"/>
      <c r="G2561" s="767"/>
      <c r="H2561" s="767"/>
      <c r="I2561" s="767"/>
      <c r="J2561" s="664"/>
      <c r="K2561" s="641"/>
      <c r="L2561" s="273"/>
      <c r="M2561" s="273"/>
      <c r="N2561" s="273"/>
      <c r="O2561" s="273"/>
      <c r="P2561" s="273"/>
      <c r="Q2561" s="273"/>
      <c r="R2561" s="273"/>
      <c r="S2561" s="273"/>
      <c r="T2561" s="273"/>
      <c r="U2561" s="273"/>
    </row>
    <row r="2562" spans="1:21" s="268" customFormat="1" ht="27" customHeight="1" x14ac:dyDescent="0.25">
      <c r="A2562" s="208"/>
      <c r="B2562" s="162" t="s">
        <v>285</v>
      </c>
      <c r="C2562" s="540" t="s">
        <v>106</v>
      </c>
      <c r="D2562" s="541" t="s">
        <v>286</v>
      </c>
      <c r="E2562" s="541" t="s">
        <v>75</v>
      </c>
      <c r="F2562" s="768" t="s">
        <v>626</v>
      </c>
      <c r="G2562" s="767"/>
      <c r="H2562" s="767"/>
      <c r="I2562" s="767"/>
      <c r="J2562" s="664"/>
      <c r="K2562" s="641"/>
      <c r="L2562" s="273"/>
      <c r="M2562" s="273"/>
      <c r="N2562" s="273"/>
      <c r="O2562" s="273"/>
      <c r="P2562" s="273"/>
      <c r="Q2562" s="273"/>
      <c r="R2562" s="273"/>
      <c r="S2562" s="273"/>
      <c r="T2562" s="273"/>
      <c r="U2562" s="273"/>
    </row>
    <row r="2563" spans="1:21" s="3" customFormat="1" ht="13.2" x14ac:dyDescent="0.25">
      <c r="B2563" s="80"/>
      <c r="C2563" s="540"/>
      <c r="D2563" s="541"/>
      <c r="E2563" s="541"/>
      <c r="F2563" s="646"/>
      <c r="G2563" s="646"/>
      <c r="H2563" s="646"/>
      <c r="I2563" s="646"/>
      <c r="J2563" s="272"/>
      <c r="K2563" s="659"/>
      <c r="L2563" s="20"/>
      <c r="M2563" s="20"/>
      <c r="N2563" s="20"/>
      <c r="O2563" s="20"/>
      <c r="P2563" s="261"/>
      <c r="Q2563" s="261"/>
      <c r="R2563" s="261"/>
      <c r="S2563" s="261"/>
      <c r="T2563" s="261"/>
      <c r="U2563" s="261"/>
    </row>
    <row r="2564" spans="1:21" s="3" customFormat="1" ht="13.2" x14ac:dyDescent="0.25">
      <c r="B2564" s="136" t="s">
        <v>340</v>
      </c>
      <c r="C2564" s="540"/>
      <c r="D2564" s="541"/>
      <c r="E2564" s="541"/>
      <c r="F2564" s="759"/>
      <c r="G2564" s="759"/>
      <c r="H2564" s="759"/>
      <c r="I2564" s="759"/>
      <c r="J2564" s="272"/>
      <c r="K2564" s="659"/>
      <c r="L2564" s="20"/>
      <c r="M2564" s="20"/>
      <c r="N2564" s="20"/>
      <c r="O2564" s="20"/>
      <c r="P2564" s="261"/>
      <c r="Q2564" s="261"/>
      <c r="R2564" s="261"/>
      <c r="S2564" s="261"/>
      <c r="T2564" s="261"/>
      <c r="U2564" s="261"/>
    </row>
    <row r="2565" spans="1:21" s="3" customFormat="1" ht="18" customHeight="1" x14ac:dyDescent="0.25">
      <c r="B2565" s="64" t="s">
        <v>255</v>
      </c>
      <c r="C2565" s="540" t="s">
        <v>106</v>
      </c>
      <c r="D2565" s="541" t="s">
        <v>511</v>
      </c>
      <c r="E2565" s="541" t="s">
        <v>75</v>
      </c>
      <c r="F2565" s="766" t="s">
        <v>625</v>
      </c>
      <c r="G2565" s="765"/>
      <c r="H2565" s="765"/>
      <c r="I2565" s="765"/>
      <c r="J2565" s="272" t="s">
        <v>10</v>
      </c>
      <c r="K2565" s="659"/>
      <c r="L2565" s="20"/>
      <c r="M2565" s="20"/>
      <c r="N2565" s="20"/>
      <c r="O2565" s="20"/>
      <c r="P2565" s="261"/>
      <c r="Q2565" s="261"/>
      <c r="R2565" s="261"/>
      <c r="S2565" s="261"/>
      <c r="T2565" s="261"/>
      <c r="U2565" s="261"/>
    </row>
    <row r="2566" spans="1:21" s="3" customFormat="1" ht="18" customHeight="1" x14ac:dyDescent="0.25">
      <c r="B2566" s="97" t="s">
        <v>256</v>
      </c>
      <c r="C2566" s="232" t="s">
        <v>43</v>
      </c>
      <c r="D2566" s="167" t="s">
        <v>130</v>
      </c>
      <c r="E2566" s="167" t="s">
        <v>602</v>
      </c>
      <c r="F2566" s="769" t="s">
        <v>261</v>
      </c>
      <c r="G2566" s="769"/>
      <c r="H2566" s="769"/>
      <c r="I2566" s="769"/>
      <c r="J2566" s="665" t="s">
        <v>10</v>
      </c>
      <c r="K2566" s="637"/>
      <c r="L2566" s="46"/>
      <c r="M2566" s="46"/>
      <c r="N2566" s="46"/>
      <c r="O2566" s="46"/>
    </row>
    <row r="2567" spans="1:21" s="3" customFormat="1" ht="13.2" x14ac:dyDescent="0.25">
      <c r="B2567" s="168"/>
      <c r="C2567" s="70"/>
      <c r="D2567" s="70"/>
      <c r="E2567" s="46"/>
      <c r="F2567" s="46"/>
      <c r="G2567" s="46"/>
      <c r="H2567" s="46"/>
      <c r="I2567" s="46"/>
      <c r="J2567" s="46"/>
      <c r="K2567" s="46"/>
      <c r="L2567" s="46"/>
      <c r="M2567" s="46"/>
      <c r="N2567" s="46"/>
      <c r="O2567" s="46"/>
      <c r="P2567" s="46"/>
    </row>
    <row r="2568" spans="1:21" s="3" customFormat="1" ht="13.2" x14ac:dyDescent="0.25">
      <c r="B2568" s="708" t="s">
        <v>512</v>
      </c>
      <c r="C2568" s="708"/>
      <c r="D2568" s="708"/>
      <c r="E2568" s="708"/>
      <c r="F2568" s="708"/>
      <c r="G2568" s="708"/>
      <c r="H2568" s="708"/>
      <c r="I2568" s="708"/>
      <c r="J2568" s="708"/>
      <c r="K2568" s="708"/>
      <c r="L2568" s="708"/>
      <c r="M2568" s="708"/>
      <c r="N2568" s="708"/>
      <c r="O2568" s="708"/>
      <c r="P2568" s="708"/>
    </row>
    <row r="2569" spans="1:21" s="3" customFormat="1" ht="13.2" x14ac:dyDescent="0.25">
      <c r="B2569" s="709" t="s">
        <v>513</v>
      </c>
      <c r="C2569" s="709"/>
      <c r="D2569" s="709"/>
      <c r="E2569" s="709"/>
      <c r="F2569" s="709"/>
      <c r="G2569" s="709"/>
      <c r="H2569" s="709"/>
      <c r="I2569" s="709"/>
      <c r="J2569" s="709"/>
      <c r="K2569" s="709"/>
      <c r="L2569" s="709"/>
      <c r="M2569" s="709"/>
      <c r="N2569" s="709"/>
      <c r="O2569" s="709"/>
      <c r="P2569" s="709"/>
    </row>
    <row r="2570" spans="1:21" s="3" customFormat="1" ht="13.2" x14ac:dyDescent="0.25">
      <c r="B2570" s="770" t="s">
        <v>324</v>
      </c>
      <c r="C2570" s="770"/>
      <c r="D2570" s="770"/>
      <c r="E2570" s="770"/>
      <c r="F2570" s="770"/>
      <c r="G2570" s="770"/>
      <c r="H2570" s="770"/>
      <c r="I2570" s="770"/>
      <c r="J2570" s="770"/>
      <c r="K2570" s="770"/>
      <c r="L2570" s="770"/>
      <c r="M2570" s="770"/>
      <c r="N2570" s="770"/>
      <c r="O2570" s="770"/>
      <c r="P2570" s="770"/>
    </row>
    <row r="2571" spans="1:21" s="3" customFormat="1" ht="13.2" x14ac:dyDescent="0.25">
      <c r="B2571" s="103"/>
      <c r="C2571" s="45"/>
      <c r="D2571" s="45"/>
      <c r="E2571" s="46"/>
      <c r="F2571" s="46"/>
      <c r="G2571" s="46"/>
      <c r="H2571" s="46"/>
      <c r="I2571" s="46"/>
      <c r="J2571" s="46"/>
      <c r="K2571" s="46"/>
      <c r="L2571" s="46"/>
      <c r="M2571" s="46"/>
      <c r="N2571" s="46"/>
      <c r="O2571" s="46"/>
      <c r="P2571" s="46"/>
    </row>
    <row r="2572" spans="1:21" s="3" customFormat="1" ht="13.8" customHeight="1" x14ac:dyDescent="0.25">
      <c r="B2572" s="752" t="s">
        <v>34</v>
      </c>
      <c r="C2572" s="700" t="s">
        <v>482</v>
      </c>
      <c r="D2572" s="701"/>
      <c r="E2572" s="701"/>
      <c r="F2572" s="701"/>
      <c r="G2572" s="701"/>
      <c r="H2572" s="701"/>
      <c r="I2572" s="701"/>
      <c r="J2572" s="704" t="s">
        <v>514</v>
      </c>
      <c r="K2572" s="705"/>
      <c r="L2572" s="705"/>
      <c r="M2572" s="705"/>
      <c r="N2572" s="705"/>
      <c r="O2572" s="705"/>
      <c r="P2572" s="705"/>
    </row>
    <row r="2573" spans="1:21" s="3" customFormat="1" ht="13.2" x14ac:dyDescent="0.25">
      <c r="B2573" s="753"/>
      <c r="C2573" s="262">
        <v>2014</v>
      </c>
      <c r="D2573" s="263">
        <v>2015</v>
      </c>
      <c r="E2573" s="263">
        <v>2016</v>
      </c>
      <c r="F2573" s="263">
        <v>2017</v>
      </c>
      <c r="G2573" s="263">
        <v>2018</v>
      </c>
      <c r="H2573" s="263">
        <v>2019</v>
      </c>
      <c r="I2573" s="263">
        <v>2020</v>
      </c>
      <c r="J2573" s="386">
        <v>2014</v>
      </c>
      <c r="K2573" s="387">
        <v>2015</v>
      </c>
      <c r="L2573" s="387">
        <v>2016</v>
      </c>
      <c r="M2573" s="387">
        <v>2017</v>
      </c>
      <c r="N2573" s="387">
        <v>2018</v>
      </c>
      <c r="O2573" s="387">
        <v>2019</v>
      </c>
      <c r="P2573" s="387">
        <v>2020</v>
      </c>
    </row>
    <row r="2574" spans="1:21" s="3" customFormat="1" ht="13.2" x14ac:dyDescent="0.25">
      <c r="B2574" s="169" t="s">
        <v>327</v>
      </c>
      <c r="C2574" s="463"/>
      <c r="D2574" s="408"/>
      <c r="E2574" s="408"/>
      <c r="F2574" s="408"/>
      <c r="G2574" s="408"/>
      <c r="H2574" s="408"/>
      <c r="I2574" s="408"/>
      <c r="J2574" s="317"/>
      <c r="K2574" s="318"/>
      <c r="L2574" s="318"/>
      <c r="M2574" s="318"/>
      <c r="N2574" s="318"/>
      <c r="O2574" s="318"/>
      <c r="P2574" s="542"/>
    </row>
    <row r="2575" spans="1:21" s="3" customFormat="1" ht="13.2" x14ac:dyDescent="0.25">
      <c r="B2575" s="614" t="s">
        <v>681</v>
      </c>
      <c r="C2575" s="218" t="s">
        <v>10</v>
      </c>
      <c r="D2575" s="288">
        <v>0.251139</v>
      </c>
      <c r="E2575" s="288">
        <v>0.27924700000000002</v>
      </c>
      <c r="F2575" s="288">
        <v>0.28446100000000002</v>
      </c>
      <c r="G2575" s="288">
        <v>715.50099999999998</v>
      </c>
      <c r="H2575" s="288">
        <v>1.2752779999999999</v>
      </c>
      <c r="I2575" s="288">
        <v>9.4152159999999991</v>
      </c>
      <c r="J2575" s="295" t="s">
        <v>10</v>
      </c>
      <c r="K2575" s="296" t="s">
        <v>10</v>
      </c>
      <c r="L2575" s="296">
        <f t="shared" ref="L2575:N2579" si="1006">(E2575/D2575-1)*100</f>
        <v>11.192208298989815</v>
      </c>
      <c r="M2575" s="296">
        <f t="shared" si="1006"/>
        <v>1.8671641951390594</v>
      </c>
      <c r="N2575" s="296">
        <f t="shared" si="1006"/>
        <v>251428.68055726439</v>
      </c>
      <c r="O2575" s="296">
        <f>(H2575/G2575-1)*100</f>
        <v>-99.821764330168648</v>
      </c>
      <c r="P2575" s="538">
        <f>(I2575/H2575-1)*100</f>
        <v>638.28733813333247</v>
      </c>
    </row>
    <row r="2576" spans="1:21" s="3" customFormat="1" ht="13.2" x14ac:dyDescent="0.25">
      <c r="B2576" s="614" t="s">
        <v>683</v>
      </c>
      <c r="C2576" s="218" t="s">
        <v>10</v>
      </c>
      <c r="D2576" s="288">
        <v>97.808999999999997</v>
      </c>
      <c r="E2576" s="288">
        <v>136.47</v>
      </c>
      <c r="F2576" s="288">
        <v>199.21600000000001</v>
      </c>
      <c r="G2576" s="288">
        <v>283.99199999999996</v>
      </c>
      <c r="H2576" s="288">
        <v>312.23399999999998</v>
      </c>
      <c r="I2576" s="288" t="s">
        <v>10</v>
      </c>
      <c r="J2576" s="295" t="s">
        <v>10</v>
      </c>
      <c r="K2576" s="296" t="s">
        <v>10</v>
      </c>
      <c r="L2576" s="296">
        <f t="shared" si="1006"/>
        <v>39.527037389197318</v>
      </c>
      <c r="M2576" s="296">
        <f t="shared" si="1006"/>
        <v>45.97787059426981</v>
      </c>
      <c r="N2576" s="296">
        <f t="shared" si="1006"/>
        <v>42.554814874307255</v>
      </c>
      <c r="O2576" s="296">
        <f>(H2576/G2576-1)*100</f>
        <v>9.944646328065577</v>
      </c>
      <c r="P2576" s="538" t="s">
        <v>10</v>
      </c>
    </row>
    <row r="2577" spans="2:16" s="3" customFormat="1" ht="13.2" x14ac:dyDescent="0.25">
      <c r="B2577" s="614" t="s">
        <v>685</v>
      </c>
      <c r="C2577" s="218" t="s">
        <v>10</v>
      </c>
      <c r="D2577" s="288" t="s">
        <v>10</v>
      </c>
      <c r="E2577" s="288" t="s">
        <v>10</v>
      </c>
      <c r="F2577" s="288" t="s">
        <v>10</v>
      </c>
      <c r="G2577" s="288" t="s">
        <v>10</v>
      </c>
      <c r="H2577" s="288">
        <v>538.95000000000005</v>
      </c>
      <c r="I2577" s="288">
        <v>606.68899999999996</v>
      </c>
      <c r="J2577" s="295" t="s">
        <v>10</v>
      </c>
      <c r="K2577" s="296" t="s">
        <v>10</v>
      </c>
      <c r="L2577" s="296" t="s">
        <v>10</v>
      </c>
      <c r="M2577" s="296" t="s">
        <v>10</v>
      </c>
      <c r="N2577" s="296" t="s">
        <v>10</v>
      </c>
      <c r="O2577" s="296" t="s">
        <v>10</v>
      </c>
      <c r="P2577" s="538">
        <f>(I2577/H2577-1)*100</f>
        <v>12.568698395027344</v>
      </c>
    </row>
    <row r="2578" spans="2:16" s="3" customFormat="1" ht="13.2" x14ac:dyDescent="0.25">
      <c r="B2578" s="615" t="s">
        <v>687</v>
      </c>
      <c r="C2578" s="218" t="s">
        <v>10</v>
      </c>
      <c r="D2578" s="288">
        <v>4.1852430000000007</v>
      </c>
      <c r="E2578" s="288">
        <v>4.7080650000000004</v>
      </c>
      <c r="F2578" s="288">
        <v>6.0432759999999996</v>
      </c>
      <c r="G2578" s="288">
        <v>6.8004539999999993</v>
      </c>
      <c r="H2578" s="288">
        <v>9.2693945000000006</v>
      </c>
      <c r="I2578" s="288">
        <v>561.37209100000007</v>
      </c>
      <c r="J2578" s="295" t="s">
        <v>10</v>
      </c>
      <c r="K2578" s="296" t="s">
        <v>10</v>
      </c>
      <c r="L2578" s="296">
        <f t="shared" si="1006"/>
        <v>12.492034512691363</v>
      </c>
      <c r="M2578" s="296">
        <f t="shared" si="1006"/>
        <v>28.360079990399445</v>
      </c>
      <c r="N2578" s="296">
        <f t="shared" si="1006"/>
        <v>12.529263929034506</v>
      </c>
      <c r="O2578" s="296">
        <f t="shared" ref="O2578:O2579" si="1007">(H2578/G2578-1)*100</f>
        <v>36.305524601739862</v>
      </c>
      <c r="P2578" s="538">
        <f>(I2578/H2578-1)*100</f>
        <v>5956.1894415001971</v>
      </c>
    </row>
    <row r="2579" spans="2:16" s="3" customFormat="1" ht="13.2" x14ac:dyDescent="0.25">
      <c r="B2579" s="615" t="s">
        <v>689</v>
      </c>
      <c r="C2579" s="218" t="s">
        <v>10</v>
      </c>
      <c r="D2579" s="288">
        <v>147.55000000000001</v>
      </c>
      <c r="E2579" s="288">
        <v>0.51261299999999999</v>
      </c>
      <c r="F2579" s="288">
        <v>400.68799999999999</v>
      </c>
      <c r="G2579" s="288">
        <v>338.96300000000002</v>
      </c>
      <c r="H2579" s="288">
        <v>260.54199999999997</v>
      </c>
      <c r="I2579" s="288">
        <v>147.55000000000001</v>
      </c>
      <c r="J2579" s="295" t="s">
        <v>10</v>
      </c>
      <c r="K2579" s="296" t="s">
        <v>10</v>
      </c>
      <c r="L2579" s="296">
        <f t="shared" si="1006"/>
        <v>-99.652583531006428</v>
      </c>
      <c r="M2579" s="296">
        <f t="shared" si="1006"/>
        <v>78065.789786837238</v>
      </c>
      <c r="N2579" s="296">
        <f t="shared" si="1006"/>
        <v>-15.4047538234237</v>
      </c>
      <c r="O2579" s="296">
        <f t="shared" si="1007"/>
        <v>-23.135563468579178</v>
      </c>
      <c r="P2579" s="538">
        <f>(I2579/H2579-1)*100</f>
        <v>-43.368055822093929</v>
      </c>
    </row>
    <row r="2580" spans="2:16" s="3" customFormat="1" ht="13.2" x14ac:dyDescent="0.25">
      <c r="B2580" s="170"/>
      <c r="C2580" s="218"/>
      <c r="D2580" s="288"/>
      <c r="E2580" s="288"/>
      <c r="F2580" s="288"/>
      <c r="G2580" s="288"/>
      <c r="H2580" s="288"/>
      <c r="I2580" s="288"/>
      <c r="J2580" s="295"/>
      <c r="K2580" s="296"/>
      <c r="L2580" s="296"/>
      <c r="M2580" s="296"/>
      <c r="N2580" s="296"/>
      <c r="O2580" s="296"/>
      <c r="P2580" s="538"/>
    </row>
    <row r="2581" spans="2:16" s="3" customFormat="1" ht="13.2" x14ac:dyDescent="0.25">
      <c r="B2581" s="126" t="s">
        <v>328</v>
      </c>
      <c r="C2581" s="218"/>
      <c r="D2581" s="288"/>
      <c r="E2581" s="288"/>
      <c r="F2581" s="288"/>
      <c r="G2581" s="288"/>
      <c r="H2581" s="288"/>
      <c r="I2581" s="288"/>
      <c r="J2581" s="295"/>
      <c r="K2581" s="296"/>
      <c r="L2581" s="296"/>
      <c r="M2581" s="296"/>
      <c r="N2581" s="296"/>
      <c r="O2581" s="296"/>
      <c r="P2581" s="538"/>
    </row>
    <row r="2582" spans="2:16" s="3" customFormat="1" ht="13.2" x14ac:dyDescent="0.25">
      <c r="B2582" s="170" t="s">
        <v>119</v>
      </c>
      <c r="C2582" s="218">
        <v>5.0663E-2</v>
      </c>
      <c r="D2582" s="288">
        <v>4.6230999999999994E-2</v>
      </c>
      <c r="E2582" s="288">
        <v>4.2033000000000001E-2</v>
      </c>
      <c r="F2582" s="288">
        <v>4.8522000000000003E-2</v>
      </c>
      <c r="G2582" s="288">
        <v>6.1204999999999996E-2</v>
      </c>
      <c r="H2582" s="288">
        <v>4.8278999999999996E-2</v>
      </c>
      <c r="I2582" s="288">
        <v>4.8135999999999998E-2</v>
      </c>
      <c r="J2582" s="295">
        <v>46.547684475427396</v>
      </c>
      <c r="K2582" s="296">
        <v>-8.7480015001085718</v>
      </c>
      <c r="L2582" s="296">
        <v>-9.0804871190326644</v>
      </c>
      <c r="M2582" s="296">
        <v>15.43787024480765</v>
      </c>
      <c r="N2582" s="296">
        <v>26.138658752730713</v>
      </c>
      <c r="O2582" s="296">
        <v>-21.119189608692103</v>
      </c>
      <c r="P2582" s="538">
        <f>(I2582/H2582-1)*100</f>
        <v>-0.29619503303712769</v>
      </c>
    </row>
    <row r="2583" spans="2:16" s="3" customFormat="1" ht="13.2" x14ac:dyDescent="0.25">
      <c r="B2583" s="170"/>
      <c r="C2583" s="218"/>
      <c r="D2583" s="288"/>
      <c r="E2583" s="288"/>
      <c r="F2583" s="288"/>
      <c r="G2583" s="288"/>
      <c r="H2583" s="288"/>
      <c r="I2583" s="288"/>
      <c r="J2583" s="295"/>
      <c r="K2583" s="296"/>
      <c r="L2583" s="296"/>
      <c r="M2583" s="296"/>
      <c r="N2583" s="296"/>
      <c r="O2583" s="296"/>
      <c r="P2583" s="538"/>
    </row>
    <row r="2584" spans="2:16" s="3" customFormat="1" ht="13.2" x14ac:dyDescent="0.25">
      <c r="B2584" s="126" t="s">
        <v>329</v>
      </c>
      <c r="C2584" s="218"/>
      <c r="D2584" s="288"/>
      <c r="E2584" s="288"/>
      <c r="F2584" s="288"/>
      <c r="G2584" s="288"/>
      <c r="H2584" s="288"/>
      <c r="I2584" s="288"/>
      <c r="J2584" s="295"/>
      <c r="K2584" s="296"/>
      <c r="L2584" s="296"/>
      <c r="M2584" s="296"/>
      <c r="N2584" s="296"/>
      <c r="O2584" s="296"/>
      <c r="P2584" s="538"/>
    </row>
    <row r="2585" spans="2:16" s="3" customFormat="1" ht="13.2" x14ac:dyDescent="0.25">
      <c r="B2585" s="170" t="s">
        <v>615</v>
      </c>
      <c r="C2585" s="218">
        <v>228.132496</v>
      </c>
      <c r="D2585" s="288">
        <v>244.84584699999999</v>
      </c>
      <c r="E2585" s="288">
        <v>261.858586</v>
      </c>
      <c r="F2585" s="288">
        <v>262.644949</v>
      </c>
      <c r="G2585" s="288" t="s">
        <v>12</v>
      </c>
      <c r="H2585" s="288" t="s">
        <v>12</v>
      </c>
      <c r="I2585" s="288" t="s">
        <v>12</v>
      </c>
      <c r="J2585" s="295">
        <v>3.4144458087374123</v>
      </c>
      <c r="K2585" s="296">
        <v>7.326159706769686</v>
      </c>
      <c r="L2585" s="296">
        <v>6.9483469735960091</v>
      </c>
      <c r="M2585" s="296">
        <v>0.30030063631367732</v>
      </c>
      <c r="N2585" s="296" t="s">
        <v>12</v>
      </c>
      <c r="O2585" s="296" t="s">
        <v>12</v>
      </c>
      <c r="P2585" s="538" t="s">
        <v>12</v>
      </c>
    </row>
    <row r="2586" spans="2:16" s="3" customFormat="1" ht="13.2" x14ac:dyDescent="0.25">
      <c r="B2586" s="170" t="s">
        <v>603</v>
      </c>
      <c r="C2586" s="218">
        <v>44.327616999999996</v>
      </c>
      <c r="D2586" s="288">
        <v>72.366225999999997</v>
      </c>
      <c r="E2586" s="288">
        <v>118.80521399999999</v>
      </c>
      <c r="F2586" s="288">
        <v>145.40750399999999</v>
      </c>
      <c r="G2586" s="288">
        <v>626.74722799999995</v>
      </c>
      <c r="H2586" s="288">
        <v>972.39916400000016</v>
      </c>
      <c r="I2586" s="288">
        <v>2003.9630595000001</v>
      </c>
      <c r="J2586" s="295">
        <v>39.6111822695038</v>
      </c>
      <c r="K2586" s="296">
        <v>63.253138556940705</v>
      </c>
      <c r="L2586" s="296">
        <v>64.172184410998568</v>
      </c>
      <c r="M2586" s="296">
        <v>22.391517261186866</v>
      </c>
      <c r="N2586" s="296">
        <v>331.02811805365968</v>
      </c>
      <c r="O2586" s="296">
        <v>55.150133986711516</v>
      </c>
      <c r="P2586" s="538">
        <f>(I2586/H2586-1)*100</f>
        <v>106.08440789445184</v>
      </c>
    </row>
    <row r="2587" spans="2:16" s="3" customFormat="1" ht="13.2" x14ac:dyDescent="0.25">
      <c r="B2587" s="170"/>
      <c r="C2587" s="218"/>
      <c r="D2587" s="288"/>
      <c r="E2587" s="288"/>
      <c r="F2587" s="288"/>
      <c r="G2587" s="288"/>
      <c r="H2587" s="288"/>
      <c r="I2587" s="288"/>
      <c r="J2587" s="295"/>
      <c r="K2587" s="296"/>
      <c r="L2587" s="296"/>
      <c r="M2587" s="296"/>
      <c r="N2587" s="296"/>
      <c r="O2587" s="296"/>
      <c r="P2587" s="538"/>
    </row>
    <row r="2588" spans="2:16" s="3" customFormat="1" ht="13.2" x14ac:dyDescent="0.25">
      <c r="B2588" s="126" t="s">
        <v>330</v>
      </c>
      <c r="C2588" s="218"/>
      <c r="D2588" s="288"/>
      <c r="E2588" s="288"/>
      <c r="F2588" s="288"/>
      <c r="G2588" s="288"/>
      <c r="H2588" s="288"/>
      <c r="I2588" s="288"/>
      <c r="J2588" s="295"/>
      <c r="K2588" s="296"/>
      <c r="L2588" s="296"/>
      <c r="M2588" s="296"/>
      <c r="N2588" s="296"/>
      <c r="O2588" s="296"/>
      <c r="P2588" s="538"/>
    </row>
    <row r="2589" spans="2:16" s="3" customFormat="1" ht="13.2" x14ac:dyDescent="0.25">
      <c r="B2589" s="171" t="s">
        <v>604</v>
      </c>
      <c r="C2589" s="218">
        <v>1.6424625000000002</v>
      </c>
      <c r="D2589" s="288">
        <v>1.653041</v>
      </c>
      <c r="E2589" s="288">
        <v>1.7080979999999999</v>
      </c>
      <c r="F2589" s="288">
        <v>1.7551949999999998</v>
      </c>
      <c r="G2589" s="288">
        <v>1.6341869999999998</v>
      </c>
      <c r="H2589" s="288">
        <v>1.6179000000000001</v>
      </c>
      <c r="I2589" s="288"/>
      <c r="J2589" s="295">
        <v>-3.1244193967919656</v>
      </c>
      <c r="K2589" s="296">
        <v>0.64406341088456553</v>
      </c>
      <c r="L2589" s="296">
        <v>3.3306493910314261</v>
      </c>
      <c r="M2589" s="296">
        <v>2.7572773927491356</v>
      </c>
      <c r="N2589" s="296">
        <v>-6.8942767042978197</v>
      </c>
      <c r="O2589" s="296">
        <v>-0.9966423671219804</v>
      </c>
      <c r="P2589" s="538"/>
    </row>
    <row r="2590" spans="2:16" s="3" customFormat="1" ht="13.2" x14ac:dyDescent="0.25">
      <c r="B2590" s="171"/>
      <c r="C2590" s="218"/>
      <c r="D2590" s="288"/>
      <c r="E2590" s="288"/>
      <c r="F2590" s="288"/>
      <c r="G2590" s="288"/>
      <c r="H2590" s="288"/>
      <c r="I2590" s="288"/>
      <c r="J2590" s="295"/>
      <c r="K2590" s="296"/>
      <c r="L2590" s="296"/>
      <c r="M2590" s="296"/>
      <c r="N2590" s="296"/>
      <c r="O2590" s="296"/>
      <c r="P2590" s="538"/>
    </row>
    <row r="2591" spans="2:16" s="3" customFormat="1" ht="13.2" x14ac:dyDescent="0.25">
      <c r="B2591" s="126" t="s">
        <v>605</v>
      </c>
      <c r="C2591" s="218"/>
      <c r="D2591" s="288"/>
      <c r="E2591" s="288"/>
      <c r="F2591" s="288"/>
      <c r="G2591" s="288"/>
      <c r="H2591" s="288"/>
      <c r="I2591" s="288"/>
      <c r="J2591" s="295"/>
      <c r="K2591" s="296"/>
      <c r="L2591" s="296"/>
      <c r="M2591" s="296"/>
      <c r="N2591" s="296"/>
      <c r="O2591" s="296"/>
      <c r="P2591" s="538"/>
    </row>
    <row r="2592" spans="2:16" s="3" customFormat="1" ht="13.2" x14ac:dyDescent="0.25">
      <c r="B2592" s="311" t="s">
        <v>82</v>
      </c>
      <c r="C2592" s="218">
        <v>0.25841799999999998</v>
      </c>
      <c r="D2592" s="288">
        <v>0.19334299999999999</v>
      </c>
      <c r="E2592" s="288">
        <v>0.15063599999999999</v>
      </c>
      <c r="F2592" s="288">
        <v>0.30592399999999997</v>
      </c>
      <c r="G2592" s="288">
        <v>0.42449599999999998</v>
      </c>
      <c r="H2592" s="288">
        <v>0.18756600000000001</v>
      </c>
      <c r="I2592" s="288">
        <v>0.151861</v>
      </c>
      <c r="J2592" s="295">
        <v>57.945627460088481</v>
      </c>
      <c r="K2592" s="296">
        <v>-25.182069360493465</v>
      </c>
      <c r="L2592" s="296">
        <v>-22.088723150049393</v>
      </c>
      <c r="M2592" s="296">
        <v>103.08823919912902</v>
      </c>
      <c r="N2592" s="296">
        <v>38.758645938206882</v>
      </c>
      <c r="O2592" s="296">
        <v>-55.814424635332252</v>
      </c>
      <c r="P2592" s="538">
        <f>(I2592/H2592-1)*100</f>
        <v>-19.035966006632343</v>
      </c>
    </row>
    <row r="2593" spans="2:16" s="3" customFormat="1" ht="13.2" x14ac:dyDescent="0.25">
      <c r="B2593" s="311" t="s">
        <v>123</v>
      </c>
      <c r="C2593" s="218">
        <v>0.41932700000000001</v>
      </c>
      <c r="D2593" s="288">
        <v>0.387293</v>
      </c>
      <c r="E2593" s="288">
        <v>0.40994000000000008</v>
      </c>
      <c r="F2593" s="288">
        <v>0.37272899999999998</v>
      </c>
      <c r="G2593" s="288">
        <v>0.28904800000000003</v>
      </c>
      <c r="H2593" s="288">
        <v>0.26601582800000001</v>
      </c>
      <c r="I2593" s="288">
        <v>8.6430000000000007E-2</v>
      </c>
      <c r="J2593" s="295">
        <v>-4.5908569660344387</v>
      </c>
      <c r="K2593" s="296">
        <v>-7.6393840606495678</v>
      </c>
      <c r="L2593" s="296">
        <v>5.8475107993173348</v>
      </c>
      <c r="M2593" s="296">
        <v>-9.0771820266380647</v>
      </c>
      <c r="N2593" s="296">
        <v>-22.450895959262617</v>
      </c>
      <c r="O2593" s="296">
        <v>-7.9682862361960645</v>
      </c>
      <c r="P2593" s="538">
        <f>(I2593/H2593-1)*100</f>
        <v>-67.509452106737044</v>
      </c>
    </row>
    <row r="2594" spans="2:16" s="3" customFormat="1" ht="26.4" x14ac:dyDescent="0.25">
      <c r="B2594" s="312" t="s">
        <v>124</v>
      </c>
      <c r="C2594" s="218">
        <v>0.66367700000000007</v>
      </c>
      <c r="D2594" s="288">
        <v>0.61982599999999988</v>
      </c>
      <c r="E2594" s="288">
        <v>0.64923800000000009</v>
      </c>
      <c r="F2594" s="288">
        <v>0.56571500000000008</v>
      </c>
      <c r="G2594" s="288">
        <v>0.60945199999999999</v>
      </c>
      <c r="H2594" s="288">
        <v>0.61449500000000012</v>
      </c>
      <c r="I2594" s="288">
        <v>0.94997100000000001</v>
      </c>
      <c r="J2594" s="295">
        <v>0.89818766162589359</v>
      </c>
      <c r="K2594" s="296">
        <v>-6.6072803487238758</v>
      </c>
      <c r="L2594" s="296">
        <v>4.7452026859151175</v>
      </c>
      <c r="M2594" s="296">
        <v>-12.864773780955518</v>
      </c>
      <c r="N2594" s="296">
        <v>7.7312781170730593</v>
      </c>
      <c r="O2594" s="296">
        <v>0.82746467318182138</v>
      </c>
      <c r="P2594" s="538">
        <f>(I2594/H2594-1)*100</f>
        <v>54.593772121823591</v>
      </c>
    </row>
    <row r="2595" spans="2:16" s="3" customFormat="1" ht="13.2" x14ac:dyDescent="0.25">
      <c r="B2595" s="312"/>
      <c r="C2595" s="218"/>
      <c r="D2595" s="288"/>
      <c r="E2595" s="288"/>
      <c r="F2595" s="288"/>
      <c r="G2595" s="288"/>
      <c r="H2595" s="288"/>
      <c r="I2595" s="288"/>
      <c r="J2595" s="295"/>
      <c r="K2595" s="296"/>
      <c r="L2595" s="296"/>
      <c r="M2595" s="296"/>
      <c r="N2595" s="296"/>
      <c r="O2595" s="296"/>
      <c r="P2595" s="538"/>
    </row>
    <row r="2596" spans="2:16" s="3" customFormat="1" ht="13.2" x14ac:dyDescent="0.25">
      <c r="B2596" s="126" t="s">
        <v>332</v>
      </c>
      <c r="C2596" s="218"/>
      <c r="D2596" s="288"/>
      <c r="E2596" s="288"/>
      <c r="F2596" s="288"/>
      <c r="G2596" s="288"/>
      <c r="H2596" s="288"/>
      <c r="I2596" s="288"/>
      <c r="J2596" s="295"/>
      <c r="K2596" s="296"/>
      <c r="L2596" s="296"/>
      <c r="M2596" s="296"/>
      <c r="N2596" s="296"/>
      <c r="O2596" s="296"/>
      <c r="P2596" s="538"/>
    </row>
    <row r="2597" spans="2:16" s="3" customFormat="1" ht="13.2" x14ac:dyDescent="0.25">
      <c r="B2597" s="171" t="s">
        <v>168</v>
      </c>
      <c r="C2597" s="218">
        <v>90.048000000000002</v>
      </c>
      <c r="D2597" s="288">
        <v>96.423000000000002</v>
      </c>
      <c r="E2597" s="288">
        <v>89.441000000000003</v>
      </c>
      <c r="F2597" s="288">
        <v>84.587000000000003</v>
      </c>
      <c r="G2597" s="288">
        <v>101.587</v>
      </c>
      <c r="H2597" s="288">
        <v>104.437</v>
      </c>
      <c r="I2597" s="288">
        <v>68.962999999999994</v>
      </c>
      <c r="J2597" s="295">
        <v>-8.9191430825561842</v>
      </c>
      <c r="K2597" s="296">
        <v>7.0795575692963686</v>
      </c>
      <c r="L2597" s="296">
        <v>-7.2410109621148466</v>
      </c>
      <c r="M2597" s="296">
        <v>-5.4270412897888036</v>
      </c>
      <c r="N2597" s="296">
        <v>20.097650939269627</v>
      </c>
      <c r="O2597" s="296">
        <v>2.8054770787600658</v>
      </c>
      <c r="P2597" s="538">
        <f>(I2597/H2597-1)*100</f>
        <v>-33.96688912933157</v>
      </c>
    </row>
    <row r="2598" spans="2:16" s="3" customFormat="1" ht="13.2" x14ac:dyDescent="0.25">
      <c r="B2598" s="171"/>
      <c r="C2598" s="218"/>
      <c r="D2598" s="288"/>
      <c r="E2598" s="288"/>
      <c r="F2598" s="288"/>
      <c r="G2598" s="288"/>
      <c r="H2598" s="288"/>
      <c r="I2598" s="288"/>
      <c r="J2598" s="295"/>
      <c r="K2598" s="296"/>
      <c r="L2598" s="296"/>
      <c r="M2598" s="296"/>
      <c r="N2598" s="296"/>
      <c r="O2598" s="296"/>
      <c r="P2598" s="538"/>
    </row>
    <row r="2599" spans="2:16" s="3" customFormat="1" ht="13.2" x14ac:dyDescent="0.25">
      <c r="B2599" s="126" t="s">
        <v>477</v>
      </c>
      <c r="C2599" s="218"/>
      <c r="D2599" s="288"/>
      <c r="E2599" s="288"/>
      <c r="F2599" s="288"/>
      <c r="G2599" s="288"/>
      <c r="H2599" s="288"/>
      <c r="I2599" s="288"/>
      <c r="J2599" s="295"/>
      <c r="K2599" s="296"/>
      <c r="L2599" s="296"/>
      <c r="M2599" s="296"/>
      <c r="N2599" s="296"/>
      <c r="O2599" s="296"/>
      <c r="P2599" s="538"/>
    </row>
    <row r="2600" spans="2:16" s="3" customFormat="1" ht="13.2" x14ac:dyDescent="0.25">
      <c r="B2600" s="171" t="s">
        <v>113</v>
      </c>
      <c r="C2600" s="218" t="s">
        <v>12</v>
      </c>
      <c r="D2600" s="288" t="s">
        <v>12</v>
      </c>
      <c r="E2600" s="288" t="s">
        <v>12</v>
      </c>
      <c r="F2600" s="288" t="s">
        <v>12</v>
      </c>
      <c r="G2600" s="288" t="s">
        <v>12</v>
      </c>
      <c r="H2600" s="288" t="s">
        <v>12</v>
      </c>
      <c r="I2600" s="288" t="s">
        <v>12</v>
      </c>
      <c r="J2600" s="295" t="s">
        <v>12</v>
      </c>
      <c r="K2600" s="296" t="s">
        <v>12</v>
      </c>
      <c r="L2600" s="296" t="s">
        <v>12</v>
      </c>
      <c r="M2600" s="296" t="s">
        <v>12</v>
      </c>
      <c r="N2600" s="296" t="s">
        <v>12</v>
      </c>
      <c r="O2600" s="296" t="s">
        <v>12</v>
      </c>
      <c r="P2600" s="538" t="s">
        <v>12</v>
      </c>
    </row>
    <row r="2601" spans="2:16" s="3" customFormat="1" ht="13.2" x14ac:dyDescent="0.25">
      <c r="B2601" s="171"/>
      <c r="C2601" s="218"/>
      <c r="D2601" s="288"/>
      <c r="E2601" s="288"/>
      <c r="F2601" s="288"/>
      <c r="G2601" s="288"/>
      <c r="H2601" s="288"/>
      <c r="I2601" s="288"/>
      <c r="J2601" s="295"/>
      <c r="K2601" s="296"/>
      <c r="L2601" s="296"/>
      <c r="M2601" s="296"/>
      <c r="N2601" s="296"/>
      <c r="O2601" s="296"/>
      <c r="P2601" s="538"/>
    </row>
    <row r="2602" spans="2:16" s="3" customFormat="1" ht="13.2" x14ac:dyDescent="0.25">
      <c r="B2602" s="126" t="s">
        <v>337</v>
      </c>
      <c r="C2602" s="218"/>
      <c r="D2602" s="288"/>
      <c r="E2602" s="288"/>
      <c r="F2602" s="288"/>
      <c r="G2602" s="288"/>
      <c r="H2602" s="288"/>
      <c r="I2602" s="288"/>
      <c r="J2602" s="295"/>
      <c r="K2602" s="296"/>
      <c r="L2602" s="296"/>
      <c r="M2602" s="296"/>
      <c r="N2602" s="296"/>
      <c r="O2602" s="296"/>
      <c r="P2602" s="538"/>
    </row>
    <row r="2603" spans="2:16" s="3" customFormat="1" ht="13.2" x14ac:dyDescent="0.25">
      <c r="B2603" s="171" t="s">
        <v>247</v>
      </c>
      <c r="C2603" s="218">
        <v>53.588999999999999</v>
      </c>
      <c r="D2603" s="288">
        <v>94.021000000000001</v>
      </c>
      <c r="E2603" s="288">
        <v>147.61099999999999</v>
      </c>
      <c r="F2603" s="288">
        <v>193.28800000000001</v>
      </c>
      <c r="G2603" s="288">
        <v>267.98599999999999</v>
      </c>
      <c r="H2603" s="288">
        <v>266.351</v>
      </c>
      <c r="I2603" s="288">
        <v>239.94900000000001</v>
      </c>
      <c r="J2603" s="295">
        <v>84.503356860044747</v>
      </c>
      <c r="K2603" s="296">
        <v>75.448319617832027</v>
      </c>
      <c r="L2603" s="296">
        <v>56.997904723412837</v>
      </c>
      <c r="M2603" s="296">
        <v>30.94417082737737</v>
      </c>
      <c r="N2603" s="296">
        <v>38.645958362650546</v>
      </c>
      <c r="O2603" s="296">
        <v>-0.61010649810064876</v>
      </c>
      <c r="P2603" s="538">
        <f>(I2603/H2603-1)*100</f>
        <v>-9.9124839028199574</v>
      </c>
    </row>
    <row r="2604" spans="2:16" s="3" customFormat="1" ht="13.2" x14ac:dyDescent="0.25">
      <c r="B2604" s="172"/>
      <c r="C2604" s="218"/>
      <c r="D2604" s="288"/>
      <c r="E2604" s="288"/>
      <c r="F2604" s="288"/>
      <c r="G2604" s="288"/>
      <c r="H2604" s="288"/>
      <c r="I2604" s="288"/>
      <c r="J2604" s="295"/>
      <c r="K2604" s="296"/>
      <c r="L2604" s="296"/>
      <c r="M2604" s="296"/>
      <c r="N2604" s="296"/>
      <c r="O2604" s="296"/>
      <c r="P2604" s="538"/>
    </row>
    <row r="2605" spans="2:16" s="3" customFormat="1" ht="13.2" x14ac:dyDescent="0.25">
      <c r="B2605" s="126" t="s">
        <v>333</v>
      </c>
      <c r="C2605" s="218"/>
      <c r="D2605" s="288"/>
      <c r="E2605" s="288"/>
      <c r="F2605" s="288"/>
      <c r="G2605" s="288"/>
      <c r="H2605" s="288"/>
      <c r="I2605" s="288"/>
      <c r="J2605" s="295"/>
      <c r="K2605" s="296"/>
      <c r="L2605" s="296"/>
      <c r="M2605" s="296"/>
      <c r="N2605" s="296"/>
      <c r="O2605" s="296"/>
      <c r="P2605" s="538"/>
    </row>
    <row r="2606" spans="2:16" s="3" customFormat="1" ht="13.2" x14ac:dyDescent="0.25">
      <c r="B2606" s="172" t="s">
        <v>113</v>
      </c>
      <c r="C2606" s="218">
        <v>1.6E-2</v>
      </c>
      <c r="D2606" s="288">
        <v>1.9E-2</v>
      </c>
      <c r="E2606" s="288">
        <v>2.1999999999999999E-2</v>
      </c>
      <c r="F2606" s="288">
        <v>1.6E-2</v>
      </c>
      <c r="G2606" s="288">
        <v>1.7999999999999999E-2</v>
      </c>
      <c r="H2606" s="288">
        <v>1.7000000000000001E-2</v>
      </c>
      <c r="I2606" s="288">
        <v>7.0000000000000001E-3</v>
      </c>
      <c r="J2606" s="295">
        <v>33.333333333333329</v>
      </c>
      <c r="K2606" s="296">
        <v>18.75</v>
      </c>
      <c r="L2606" s="296">
        <v>15.789473684210531</v>
      </c>
      <c r="M2606" s="296">
        <v>-27.27272727272727</v>
      </c>
      <c r="N2606" s="296">
        <v>12.5</v>
      </c>
      <c r="O2606" s="296">
        <v>-5.5555555555555465</v>
      </c>
      <c r="P2606" s="538">
        <f>(I2606/H2606-1)*100</f>
        <v>-58.82352941176471</v>
      </c>
    </row>
    <row r="2607" spans="2:16" s="3" customFormat="1" ht="13.2" x14ac:dyDescent="0.25">
      <c r="B2607" s="172"/>
      <c r="C2607" s="218"/>
      <c r="D2607" s="288"/>
      <c r="E2607" s="288"/>
      <c r="F2607" s="288"/>
      <c r="G2607" s="288"/>
      <c r="H2607" s="288"/>
      <c r="I2607" s="288"/>
      <c r="J2607" s="295"/>
      <c r="K2607" s="296"/>
      <c r="L2607" s="296"/>
      <c r="M2607" s="296"/>
      <c r="N2607" s="296"/>
      <c r="O2607" s="296"/>
      <c r="P2607" s="538"/>
    </row>
    <row r="2608" spans="2:16" s="3" customFormat="1" ht="13.2" x14ac:dyDescent="0.25">
      <c r="B2608" s="126" t="s">
        <v>334</v>
      </c>
      <c r="C2608" s="218"/>
      <c r="D2608" s="288"/>
      <c r="E2608" s="288"/>
      <c r="F2608" s="288"/>
      <c r="G2608" s="288"/>
      <c r="H2608" s="288"/>
      <c r="I2608" s="288"/>
      <c r="J2608" s="295"/>
      <c r="K2608" s="296"/>
      <c r="L2608" s="296"/>
      <c r="M2608" s="296"/>
      <c r="N2608" s="296"/>
      <c r="O2608" s="296"/>
      <c r="P2608" s="538"/>
    </row>
    <row r="2609" spans="2:16" s="3" customFormat="1" ht="26.4" x14ac:dyDescent="0.25">
      <c r="B2609" s="171" t="s">
        <v>202</v>
      </c>
      <c r="C2609" s="218">
        <v>9.3600000000000009E-4</v>
      </c>
      <c r="D2609" s="288">
        <v>9.1E-4</v>
      </c>
      <c r="E2609" s="288">
        <v>9.320000000000001E-4</v>
      </c>
      <c r="F2609" s="288">
        <v>9.59E-4</v>
      </c>
      <c r="G2609" s="288">
        <v>9.1100000000000003E-4</v>
      </c>
      <c r="H2609" s="288">
        <v>9.3000000000000005E-4</v>
      </c>
      <c r="I2609" s="288">
        <v>7.8399999999999997E-4</v>
      </c>
      <c r="J2609" s="295">
        <v>-4.7812817904374212</v>
      </c>
      <c r="K2609" s="296">
        <v>-2.7777777777777901</v>
      </c>
      <c r="L2609" s="296">
        <v>2.4175824175824312</v>
      </c>
      <c r="M2609" s="296">
        <v>2.8969957081544928</v>
      </c>
      <c r="N2609" s="296">
        <v>-5.0052137643378458</v>
      </c>
      <c r="O2609" s="296">
        <v>2.0856201975850697</v>
      </c>
      <c r="P2609" s="538">
        <f>(I2609/H2609-1)*100</f>
        <v>-15.698924731182807</v>
      </c>
    </row>
    <row r="2610" spans="2:16" s="3" customFormat="1" ht="13.2" x14ac:dyDescent="0.25">
      <c r="B2610" s="313" t="s">
        <v>200</v>
      </c>
      <c r="C2610" s="218">
        <v>3.6589999999999999E-3</v>
      </c>
      <c r="D2610" s="288">
        <v>3.395E-3</v>
      </c>
      <c r="E2610" s="288">
        <v>3.1739999999999997E-3</v>
      </c>
      <c r="F2610" s="288">
        <v>3.31E-3</v>
      </c>
      <c r="G2610" s="288">
        <v>3.1250000000000002E-3</v>
      </c>
      <c r="H2610" s="288">
        <v>2.627E-3</v>
      </c>
      <c r="I2610" s="288">
        <v>3.653E-3</v>
      </c>
      <c r="J2610" s="295">
        <v>-15.574526995846782</v>
      </c>
      <c r="K2610" s="296">
        <v>-7.2150860890953794</v>
      </c>
      <c r="L2610" s="296">
        <v>-6.5095729013254893</v>
      </c>
      <c r="M2610" s="296">
        <v>4.2848141146818008</v>
      </c>
      <c r="N2610" s="296">
        <v>-5.5891238670694783</v>
      </c>
      <c r="O2610" s="296">
        <v>-15.936000000000005</v>
      </c>
      <c r="P2610" s="538">
        <f>(I2610/H2610-1)*100</f>
        <v>39.055957365816532</v>
      </c>
    </row>
    <row r="2611" spans="2:16" s="3" customFormat="1" ht="13.2" x14ac:dyDescent="0.25">
      <c r="B2611" s="313" t="s">
        <v>199</v>
      </c>
      <c r="C2611" s="218">
        <v>9.6670000000000002E-3</v>
      </c>
      <c r="D2611" s="288">
        <v>9.2420000000000002E-3</v>
      </c>
      <c r="E2611" s="288">
        <v>8.2959999999999996E-3</v>
      </c>
      <c r="F2611" s="288">
        <v>3.7469999999999999E-3</v>
      </c>
      <c r="G2611" s="288">
        <v>7.4079999999999997E-3</v>
      </c>
      <c r="H2611" s="288">
        <v>3.418E-3</v>
      </c>
      <c r="I2611" s="288">
        <v>4.0210000000000003E-3</v>
      </c>
      <c r="J2611" s="295">
        <v>-1.5179299103504464</v>
      </c>
      <c r="K2611" s="296">
        <v>-4.3964001241336481</v>
      </c>
      <c r="L2611" s="296">
        <v>-10.235879679723014</v>
      </c>
      <c r="M2611" s="296">
        <v>-54.833654773384751</v>
      </c>
      <c r="N2611" s="296">
        <v>97.704830531091531</v>
      </c>
      <c r="O2611" s="296">
        <v>-53.860691144708419</v>
      </c>
      <c r="P2611" s="538">
        <f>(I2611/H2611-1)*100</f>
        <v>17.641895845523713</v>
      </c>
    </row>
    <row r="2612" spans="2:16" s="3" customFormat="1" ht="13.2" x14ac:dyDescent="0.25">
      <c r="B2612" s="313"/>
      <c r="C2612" s="218"/>
      <c r="D2612" s="288"/>
      <c r="E2612" s="288"/>
      <c r="F2612" s="288"/>
      <c r="G2612" s="288"/>
      <c r="H2612" s="288"/>
      <c r="I2612" s="288"/>
      <c r="J2612" s="295"/>
      <c r="K2612" s="296"/>
      <c r="L2612" s="296"/>
      <c r="M2612" s="296"/>
      <c r="N2612" s="296"/>
      <c r="O2612" s="296"/>
      <c r="P2612" s="538"/>
    </row>
    <row r="2613" spans="2:16" s="3" customFormat="1" ht="13.2" x14ac:dyDescent="0.25">
      <c r="B2613" s="126" t="s">
        <v>335</v>
      </c>
      <c r="C2613" s="218"/>
      <c r="D2613" s="288"/>
      <c r="E2613" s="288"/>
      <c r="F2613" s="288"/>
      <c r="G2613" s="288"/>
      <c r="H2613" s="288"/>
      <c r="I2613" s="288"/>
      <c r="J2613" s="295"/>
      <c r="K2613" s="296"/>
      <c r="L2613" s="296"/>
      <c r="M2613" s="296"/>
      <c r="N2613" s="296"/>
      <c r="O2613" s="296"/>
      <c r="P2613" s="538"/>
    </row>
    <row r="2614" spans="2:16" s="3" customFormat="1" ht="13.2" x14ac:dyDescent="0.25">
      <c r="B2614" s="313" t="s">
        <v>290</v>
      </c>
      <c r="C2614" s="218">
        <v>1.2160000000000001E-3</v>
      </c>
      <c r="D2614" s="288">
        <v>1.944E-3</v>
      </c>
      <c r="E2614" s="288">
        <v>3.7070000000000002E-3</v>
      </c>
      <c r="F2614" s="288">
        <v>3.552E-3</v>
      </c>
      <c r="G2614" s="288">
        <v>3.591E-3</v>
      </c>
      <c r="H2614" s="288">
        <v>3.2310000000000004E-3</v>
      </c>
      <c r="I2614" s="288">
        <v>7.45E-4</v>
      </c>
      <c r="J2614" s="295" t="s">
        <v>10</v>
      </c>
      <c r="K2614" s="296">
        <v>59.868421052631568</v>
      </c>
      <c r="L2614" s="296">
        <v>90.689300411522652</v>
      </c>
      <c r="M2614" s="296">
        <v>-4.1812786619908282</v>
      </c>
      <c r="N2614" s="296">
        <v>1.0979729729729826</v>
      </c>
      <c r="O2614" s="296">
        <v>-10.025062656641593</v>
      </c>
      <c r="P2614" s="538">
        <f>(I2614/H2614-1)*100</f>
        <v>-76.942123181677502</v>
      </c>
    </row>
    <row r="2615" spans="2:16" s="3" customFormat="1" ht="13.2" x14ac:dyDescent="0.25">
      <c r="B2615" s="313"/>
      <c r="C2615" s="218"/>
      <c r="D2615" s="288"/>
      <c r="E2615" s="288"/>
      <c r="F2615" s="288"/>
      <c r="G2615" s="288"/>
      <c r="H2615" s="288"/>
      <c r="I2615" s="288"/>
      <c r="J2615" s="295"/>
      <c r="K2615" s="296"/>
      <c r="L2615" s="296"/>
      <c r="M2615" s="296"/>
      <c r="N2615" s="296"/>
      <c r="O2615" s="296"/>
      <c r="P2615" s="538"/>
    </row>
    <row r="2616" spans="2:16" s="3" customFormat="1" ht="13.2" x14ac:dyDescent="0.25">
      <c r="B2616" s="126" t="s">
        <v>336</v>
      </c>
      <c r="C2616" s="218"/>
      <c r="D2616" s="288"/>
      <c r="E2616" s="288"/>
      <c r="F2616" s="288"/>
      <c r="G2616" s="288"/>
      <c r="H2616" s="288"/>
      <c r="I2616" s="288"/>
      <c r="J2616" s="295"/>
      <c r="K2616" s="296"/>
      <c r="L2616" s="296"/>
      <c r="M2616" s="296"/>
      <c r="N2616" s="296"/>
      <c r="O2616" s="296"/>
      <c r="P2616" s="538"/>
    </row>
    <row r="2617" spans="2:16" s="3" customFormat="1" ht="13.2" x14ac:dyDescent="0.25">
      <c r="B2617" s="314" t="s">
        <v>214</v>
      </c>
      <c r="C2617" s="218">
        <v>20.716000000000001</v>
      </c>
      <c r="D2617" s="288">
        <v>30.172000000000001</v>
      </c>
      <c r="E2617" s="288">
        <v>46.329000000000001</v>
      </c>
      <c r="F2617" s="288">
        <v>67.066000000000003</v>
      </c>
      <c r="G2617" s="288">
        <v>88.927999999999997</v>
      </c>
      <c r="H2617" s="288">
        <v>173.58500000000001</v>
      </c>
      <c r="I2617" s="288">
        <v>244.63900000000001</v>
      </c>
      <c r="J2617" s="295">
        <v>-19.213820535818741</v>
      </c>
      <c r="K2617" s="296">
        <v>45.645877582544884</v>
      </c>
      <c r="L2617" s="296">
        <v>53.549648680896198</v>
      </c>
      <c r="M2617" s="296">
        <v>44.760301323145328</v>
      </c>
      <c r="N2617" s="296">
        <v>32.597739540154457</v>
      </c>
      <c r="O2617" s="296">
        <v>95.197238215185337</v>
      </c>
      <c r="P2617" s="538">
        <f>(I2617/H2617-1)*100</f>
        <v>40.933260362358496</v>
      </c>
    </row>
    <row r="2618" spans="2:16" s="3" customFormat="1" ht="13.2" x14ac:dyDescent="0.25">
      <c r="B2618" s="314"/>
      <c r="C2618" s="218"/>
      <c r="D2618" s="288"/>
      <c r="E2618" s="288"/>
      <c r="F2618" s="288"/>
      <c r="G2618" s="288"/>
      <c r="H2618" s="288"/>
      <c r="I2618" s="288"/>
      <c r="J2618" s="295"/>
      <c r="K2618" s="296"/>
      <c r="L2618" s="296"/>
      <c r="M2618" s="296"/>
      <c r="N2618" s="296"/>
      <c r="O2618" s="296"/>
      <c r="P2618" s="538"/>
    </row>
    <row r="2619" spans="2:16" s="3" customFormat="1" ht="13.2" x14ac:dyDescent="0.25">
      <c r="B2619" s="126" t="s">
        <v>338</v>
      </c>
      <c r="C2619" s="218"/>
      <c r="D2619" s="288"/>
      <c r="E2619" s="288"/>
      <c r="F2619" s="288"/>
      <c r="G2619" s="288"/>
      <c r="H2619" s="288"/>
      <c r="I2619" s="288"/>
      <c r="J2619" s="295"/>
      <c r="K2619" s="296"/>
      <c r="L2619" s="296"/>
      <c r="M2619" s="296"/>
      <c r="N2619" s="296"/>
      <c r="O2619" s="296"/>
      <c r="P2619" s="538"/>
    </row>
    <row r="2620" spans="2:16" s="3" customFormat="1" ht="13.2" x14ac:dyDescent="0.25">
      <c r="B2620" s="315" t="s">
        <v>227</v>
      </c>
      <c r="C2620" s="218">
        <v>3.5470000000000002E-3</v>
      </c>
      <c r="D2620" s="288">
        <v>1.11E-2</v>
      </c>
      <c r="E2620" s="288">
        <v>9.0399999999999994E-3</v>
      </c>
      <c r="F2620" s="288">
        <v>2.0931000000000002E-2</v>
      </c>
      <c r="G2620" s="288">
        <v>3.7834999999999994E-2</v>
      </c>
      <c r="H2620" s="288">
        <v>3.4070000000000003E-2</v>
      </c>
      <c r="I2620" s="288">
        <v>1.5960999999999999E-2</v>
      </c>
      <c r="J2620" s="295">
        <v>961.97604790419155</v>
      </c>
      <c r="K2620" s="296">
        <v>212.94051310967012</v>
      </c>
      <c r="L2620" s="296">
        <v>-18.55855855855857</v>
      </c>
      <c r="M2620" s="296">
        <v>131.53761061946904</v>
      </c>
      <c r="N2620" s="296">
        <v>80.760594333763279</v>
      </c>
      <c r="O2620" s="296">
        <v>-9.9511034756177956</v>
      </c>
      <c r="P2620" s="538">
        <f>(I2620/H2620-1)*100</f>
        <v>-53.152333431171115</v>
      </c>
    </row>
    <row r="2621" spans="2:16" s="3" customFormat="1" ht="13.2" x14ac:dyDescent="0.25">
      <c r="B2621" s="315" t="s">
        <v>228</v>
      </c>
      <c r="C2621" s="218">
        <v>3.4549999999999997E-3</v>
      </c>
      <c r="D2621" s="288">
        <v>5.2560000000000003E-3</v>
      </c>
      <c r="E2621" s="288">
        <v>7.6280000000000002E-3</v>
      </c>
      <c r="F2621" s="288">
        <v>6.3190000000000008E-3</v>
      </c>
      <c r="G2621" s="288">
        <v>6.208E-3</v>
      </c>
      <c r="H2621" s="288">
        <v>1.0845E-2</v>
      </c>
      <c r="I2621" s="288">
        <v>1.1651E-2</v>
      </c>
      <c r="J2621" s="295">
        <v>17.237869019341701</v>
      </c>
      <c r="K2621" s="296">
        <v>52.127351664254732</v>
      </c>
      <c r="L2621" s="296">
        <v>45.12937595129376</v>
      </c>
      <c r="M2621" s="296">
        <v>-17.16046145778709</v>
      </c>
      <c r="N2621" s="296">
        <v>-1.7566070580788185</v>
      </c>
      <c r="O2621" s="296">
        <v>74.693943298969074</v>
      </c>
      <c r="P2621" s="538">
        <f>(I2621/H2621-1)*100</f>
        <v>7.4319963116643573</v>
      </c>
    </row>
    <row r="2622" spans="2:16" s="3" customFormat="1" ht="13.2" x14ac:dyDescent="0.25">
      <c r="B2622" s="315"/>
      <c r="C2622" s="218"/>
      <c r="D2622" s="288"/>
      <c r="E2622" s="288"/>
      <c r="F2622" s="288"/>
      <c r="G2622" s="288"/>
      <c r="H2622" s="288"/>
      <c r="I2622" s="288"/>
      <c r="J2622" s="295"/>
      <c r="K2622" s="296"/>
      <c r="L2622" s="296"/>
      <c r="M2622" s="296"/>
      <c r="N2622" s="296"/>
      <c r="O2622" s="296"/>
      <c r="P2622" s="538"/>
    </row>
    <row r="2623" spans="2:16" s="3" customFormat="1" ht="13.2" x14ac:dyDescent="0.25">
      <c r="B2623" s="126" t="s">
        <v>339</v>
      </c>
      <c r="C2623" s="218"/>
      <c r="D2623" s="288"/>
      <c r="E2623" s="288"/>
      <c r="F2623" s="288"/>
      <c r="G2623" s="288"/>
      <c r="H2623" s="288"/>
      <c r="I2623" s="288"/>
      <c r="J2623" s="295"/>
      <c r="K2623" s="296"/>
      <c r="L2623" s="296"/>
      <c r="M2623" s="296"/>
      <c r="N2623" s="296"/>
      <c r="O2623" s="296"/>
      <c r="P2623" s="538"/>
    </row>
    <row r="2624" spans="2:16" s="3" customFormat="1" ht="13.2" x14ac:dyDescent="0.25">
      <c r="B2624" s="315" t="s">
        <v>113</v>
      </c>
      <c r="C2624" s="218">
        <v>0.19999</v>
      </c>
      <c r="D2624" s="288">
        <v>0.11003499999999999</v>
      </c>
      <c r="E2624" s="288">
        <v>0.143957</v>
      </c>
      <c r="F2624" s="288">
        <v>0.17641600000000002</v>
      </c>
      <c r="G2624" s="288">
        <v>0.131048</v>
      </c>
      <c r="H2624" s="288">
        <v>0.10136299999999999</v>
      </c>
      <c r="I2624" s="288">
        <v>0.12862399999999999</v>
      </c>
      <c r="J2624" s="295">
        <v>-6.5248889927553178</v>
      </c>
      <c r="K2624" s="296">
        <v>-44.979748987449376</v>
      </c>
      <c r="L2624" s="296">
        <v>30.828372790475768</v>
      </c>
      <c r="M2624" s="296">
        <v>22.547705217530243</v>
      </c>
      <c r="N2624" s="296">
        <v>-25.716488300380924</v>
      </c>
      <c r="O2624" s="296">
        <v>-22.652005372077411</v>
      </c>
      <c r="P2624" s="538">
        <f>(I2624/H2624-1)*100</f>
        <v>26.894428933634561</v>
      </c>
    </row>
    <row r="2625" spans="2:16" s="3" customFormat="1" ht="13.2" x14ac:dyDescent="0.25">
      <c r="B2625" s="171"/>
      <c r="C2625" s="218"/>
      <c r="D2625" s="288"/>
      <c r="E2625" s="288"/>
      <c r="F2625" s="288"/>
      <c r="G2625" s="288"/>
      <c r="H2625" s="288"/>
      <c r="I2625" s="288"/>
      <c r="J2625" s="295"/>
      <c r="K2625" s="296"/>
      <c r="L2625" s="296"/>
      <c r="M2625" s="296"/>
      <c r="N2625" s="296"/>
      <c r="O2625" s="296"/>
      <c r="P2625" s="538"/>
    </row>
    <row r="2626" spans="2:16" s="3" customFormat="1" ht="13.2" x14ac:dyDescent="0.25">
      <c r="B2626" s="126" t="s">
        <v>340</v>
      </c>
      <c r="C2626" s="218"/>
      <c r="D2626" s="288"/>
      <c r="E2626" s="288"/>
      <c r="F2626" s="288"/>
      <c r="G2626" s="288"/>
      <c r="H2626" s="288"/>
      <c r="I2626" s="288"/>
      <c r="J2626" s="295"/>
      <c r="K2626" s="296"/>
      <c r="L2626" s="296"/>
      <c r="M2626" s="296"/>
      <c r="N2626" s="296"/>
      <c r="O2626" s="296"/>
      <c r="P2626" s="538"/>
    </row>
    <row r="2627" spans="2:16" s="3" customFormat="1" ht="13.2" x14ac:dyDescent="0.25">
      <c r="B2627" s="172" t="s">
        <v>255</v>
      </c>
      <c r="C2627" s="218">
        <v>1.3893000000000001E-2</v>
      </c>
      <c r="D2627" s="288">
        <v>1.2545000000000001E-2</v>
      </c>
      <c r="E2627" s="288">
        <v>1.1922E-2</v>
      </c>
      <c r="F2627" s="288">
        <v>1.2523999999999999E-2</v>
      </c>
      <c r="G2627" s="288">
        <v>1.392E-2</v>
      </c>
      <c r="H2627" s="288">
        <v>1.4666E-2</v>
      </c>
      <c r="I2627" s="288">
        <v>1.4149999999999999E-2</v>
      </c>
      <c r="J2627" s="295">
        <v>-2.3819561551433388</v>
      </c>
      <c r="K2627" s="296">
        <v>-9.702727992514216</v>
      </c>
      <c r="L2627" s="296">
        <v>-4.9661219609406171</v>
      </c>
      <c r="M2627" s="296">
        <v>5.049488340882391</v>
      </c>
      <c r="N2627" s="296">
        <v>11.146598530820828</v>
      </c>
      <c r="O2627" s="296">
        <v>5.3591954022988553</v>
      </c>
      <c r="P2627" s="538">
        <f>(I2627/H2627-1)*100</f>
        <v>-3.5183417428064967</v>
      </c>
    </row>
    <row r="2628" spans="2:16" s="3" customFormat="1" ht="13.2" x14ac:dyDescent="0.25">
      <c r="B2628" s="316" t="s">
        <v>256</v>
      </c>
      <c r="C2628" s="269">
        <v>0.879</v>
      </c>
      <c r="D2628" s="220">
        <v>1.1399999999999999</v>
      </c>
      <c r="E2628" s="220">
        <v>1.8160000000000001</v>
      </c>
      <c r="F2628" s="220">
        <v>1.5</v>
      </c>
      <c r="G2628" s="220">
        <v>1.774</v>
      </c>
      <c r="H2628" s="220">
        <v>1.732</v>
      </c>
      <c r="I2628" s="220">
        <v>1.26</v>
      </c>
      <c r="J2628" s="297">
        <v>24.680851063829778</v>
      </c>
      <c r="K2628" s="298">
        <v>29.692832764505116</v>
      </c>
      <c r="L2628" s="298">
        <v>59.298245614035118</v>
      </c>
      <c r="M2628" s="298">
        <v>-17.400881057268723</v>
      </c>
      <c r="N2628" s="298">
        <v>18.266666666666676</v>
      </c>
      <c r="O2628" s="298">
        <v>-2.3675310033821839</v>
      </c>
      <c r="P2628" s="539">
        <f>(I2628/H2628-1)*100</f>
        <v>-27.251732101616632</v>
      </c>
    </row>
    <row r="2629" spans="2:16" s="3" customFormat="1" ht="13.2" x14ac:dyDescent="0.25">
      <c r="B2629" s="118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</row>
    <row r="2630" spans="2:16" s="3" customFormat="1" ht="13.2" x14ac:dyDescent="0.25">
      <c r="B2630" s="771" t="s">
        <v>515</v>
      </c>
      <c r="C2630" s="771"/>
      <c r="D2630" s="771"/>
      <c r="E2630" s="771"/>
      <c r="F2630" s="771"/>
      <c r="G2630" s="771"/>
      <c r="H2630" s="771"/>
      <c r="I2630" s="771"/>
      <c r="J2630" s="771"/>
      <c r="K2630" s="771"/>
      <c r="L2630" s="771"/>
      <c r="M2630" s="771"/>
      <c r="N2630" s="771"/>
      <c r="O2630" s="771"/>
      <c r="P2630" s="771"/>
    </row>
    <row r="2631" spans="2:16" s="3" customFormat="1" ht="13.2" x14ac:dyDescent="0.25">
      <c r="B2631" s="772" t="s">
        <v>516</v>
      </c>
      <c r="C2631" s="772"/>
      <c r="D2631" s="772"/>
      <c r="E2631" s="772"/>
      <c r="F2631" s="772"/>
      <c r="G2631" s="772"/>
      <c r="H2631" s="772"/>
      <c r="I2631" s="772"/>
      <c r="J2631" s="772"/>
      <c r="K2631" s="772"/>
      <c r="L2631" s="772"/>
      <c r="M2631" s="772"/>
      <c r="N2631" s="772"/>
      <c r="O2631" s="772"/>
      <c r="P2631" s="772"/>
    </row>
    <row r="2632" spans="2:16" s="3" customFormat="1" ht="13.2" x14ac:dyDescent="0.25">
      <c r="B2632" s="173" t="s">
        <v>324</v>
      </c>
      <c r="C2632" s="174"/>
      <c r="D2632" s="174"/>
      <c r="E2632" s="46"/>
      <c r="F2632" s="46"/>
      <c r="G2632" s="46"/>
      <c r="H2632" s="46"/>
      <c r="I2632" s="46"/>
      <c r="J2632" s="46"/>
      <c r="K2632" s="46"/>
      <c r="L2632" s="46"/>
      <c r="M2632" s="46"/>
      <c r="N2632" s="46"/>
      <c r="O2632" s="46"/>
      <c r="P2632" s="46"/>
    </row>
    <row r="2633" spans="2:16" s="3" customFormat="1" ht="13.2" x14ac:dyDescent="0.25">
      <c r="B2633" s="175"/>
      <c r="C2633" s="174"/>
      <c r="D2633" s="174"/>
      <c r="E2633" s="46"/>
      <c r="F2633" s="46"/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</row>
    <row r="2634" spans="2:16" s="3" customFormat="1" ht="13.2" x14ac:dyDescent="0.25">
      <c r="B2634" s="773" t="s">
        <v>34</v>
      </c>
      <c r="C2634" s="700" t="s">
        <v>517</v>
      </c>
      <c r="D2634" s="701"/>
      <c r="E2634" s="701"/>
      <c r="F2634" s="701"/>
      <c r="G2634" s="701"/>
      <c r="H2634" s="701"/>
      <c r="I2634" s="701"/>
      <c r="J2634" s="704" t="s">
        <v>518</v>
      </c>
      <c r="K2634" s="705"/>
      <c r="L2634" s="705"/>
      <c r="M2634" s="705"/>
      <c r="N2634" s="705"/>
      <c r="O2634" s="705"/>
      <c r="P2634" s="705"/>
    </row>
    <row r="2635" spans="2:16" s="3" customFormat="1" ht="13.2" x14ac:dyDescent="0.25">
      <c r="B2635" s="774"/>
      <c r="C2635" s="386">
        <v>2014</v>
      </c>
      <c r="D2635" s="387">
        <v>2015</v>
      </c>
      <c r="E2635" s="387">
        <v>2016</v>
      </c>
      <c r="F2635" s="387">
        <v>2017</v>
      </c>
      <c r="G2635" s="387">
        <v>2018</v>
      </c>
      <c r="H2635" s="387">
        <v>2019</v>
      </c>
      <c r="I2635" s="387">
        <v>2020</v>
      </c>
      <c r="J2635" s="386">
        <v>2014</v>
      </c>
      <c r="K2635" s="387">
        <v>2015</v>
      </c>
      <c r="L2635" s="387">
        <v>2016</v>
      </c>
      <c r="M2635" s="387">
        <v>2017</v>
      </c>
      <c r="N2635" s="387">
        <v>2018</v>
      </c>
      <c r="O2635" s="387">
        <v>2019</v>
      </c>
      <c r="P2635" s="387">
        <v>2020</v>
      </c>
    </row>
    <row r="2636" spans="2:16" s="3" customFormat="1" ht="13.2" x14ac:dyDescent="0.25">
      <c r="B2636" s="119" t="s">
        <v>327</v>
      </c>
      <c r="C2636" s="120"/>
      <c r="D2636" s="121"/>
      <c r="E2636" s="121"/>
      <c r="F2636" s="121"/>
      <c r="G2636" s="121"/>
      <c r="H2636" s="121"/>
      <c r="I2636" s="121"/>
      <c r="J2636" s="120"/>
      <c r="K2636" s="121"/>
      <c r="L2636" s="121"/>
      <c r="M2636" s="121"/>
      <c r="N2636" s="121"/>
      <c r="O2636" s="121"/>
      <c r="P2636" s="543"/>
    </row>
    <row r="2637" spans="2:16" s="3" customFormat="1" ht="13.2" x14ac:dyDescent="0.25">
      <c r="B2637" s="464" t="s">
        <v>681</v>
      </c>
      <c r="C2637" s="218">
        <v>67.456669676130161</v>
      </c>
      <c r="D2637" s="288">
        <v>3.5052235644653589</v>
      </c>
      <c r="E2637" s="288">
        <v>6.147814402176313</v>
      </c>
      <c r="F2637" s="288">
        <v>5.9320523910472884</v>
      </c>
      <c r="G2637" s="288">
        <v>7814.9630107674766</v>
      </c>
      <c r="H2637" s="288">
        <v>177.7047933820028</v>
      </c>
      <c r="I2637" s="288">
        <v>117.02723132949845</v>
      </c>
      <c r="J2637" s="218">
        <f>C2637/$C$6*100000</f>
        <v>11.513463136490525</v>
      </c>
      <c r="K2637" s="288">
        <f>D2637/$D$6*100000</f>
        <v>0.69573349250583771</v>
      </c>
      <c r="L2637" s="288">
        <f>E2637/$E$6*100000</f>
        <v>1.0870836126496126</v>
      </c>
      <c r="M2637" s="288">
        <f>F2637/$F$6*100000</f>
        <v>0.94981391689123607</v>
      </c>
      <c r="N2637" s="288">
        <f>G2637/$G$6*100000</f>
        <v>1760.8979248172209</v>
      </c>
      <c r="O2637" s="288">
        <f>H2637/$H$6*100000</f>
        <v>42.270259831435133</v>
      </c>
      <c r="P2637" s="544">
        <f>I2637/I6*100000</f>
        <v>30.188674048464794</v>
      </c>
    </row>
    <row r="2638" spans="2:16" s="3" customFormat="1" ht="13.2" x14ac:dyDescent="0.25">
      <c r="B2638" s="464" t="s">
        <v>683</v>
      </c>
      <c r="C2638" s="218">
        <v>57.153779549730281</v>
      </c>
      <c r="D2638" s="288">
        <v>210.92510162783543</v>
      </c>
      <c r="E2638" s="288">
        <v>490.93295810515195</v>
      </c>
      <c r="F2638" s="288">
        <v>938.05451097783123</v>
      </c>
      <c r="G2638" s="288">
        <v>1343.6013520840661</v>
      </c>
      <c r="H2638" s="288">
        <v>1643.0701891860913</v>
      </c>
      <c r="I2638" s="288">
        <v>0</v>
      </c>
      <c r="J2638" s="218">
        <f t="shared" ref="J2638:J2641" si="1008">C2638/$C$6*100000</f>
        <v>9.7549721490293972</v>
      </c>
      <c r="K2638" s="288">
        <f t="shared" ref="K2638:K2641" si="1009">D2638/$D$6*100000</f>
        <v>41.865420254603841</v>
      </c>
      <c r="L2638" s="288">
        <f t="shared" ref="L2638:L2641" si="1010">E2638/$E$6*100000</f>
        <v>86.80892732818775</v>
      </c>
      <c r="M2638" s="288">
        <f t="shared" ref="M2638:M2641" si="1011">F2638/$F$6*100000</f>
        <v>150.19712750245066</v>
      </c>
      <c r="N2638" s="288">
        <f t="shared" ref="N2638:N2641" si="1012">G2638/$G$6*100000</f>
        <v>302.74549340881572</v>
      </c>
      <c r="O2638" s="288">
        <f t="shared" ref="O2638:O2641" si="1013">H2638/$H$6*100000</f>
        <v>390.83359821860199</v>
      </c>
      <c r="P2638" s="544">
        <f>I2638/$I$6*100000</f>
        <v>0</v>
      </c>
    </row>
    <row r="2639" spans="2:16" s="3" customFormat="1" ht="13.2" x14ac:dyDescent="0.25">
      <c r="B2639" s="464" t="s">
        <v>685</v>
      </c>
      <c r="C2639" s="218">
        <v>9.315138908245757</v>
      </c>
      <c r="D2639" s="288">
        <v>2.8158388312187617</v>
      </c>
      <c r="E2639" s="288">
        <v>3.5681739662591014</v>
      </c>
      <c r="F2639" s="288">
        <v>3.3056168039117511</v>
      </c>
      <c r="G2639" s="288">
        <v>3.5890556041927293</v>
      </c>
      <c r="H2639" s="288">
        <v>3.6448603389264544</v>
      </c>
      <c r="I2639" s="288">
        <v>11.010884359401</v>
      </c>
      <c r="J2639" s="218">
        <f t="shared" si="1008"/>
        <v>1.5899022134697354</v>
      </c>
      <c r="K2639" s="288">
        <f t="shared" si="1009"/>
        <v>0.55890112238138989</v>
      </c>
      <c r="L2639" s="288">
        <f t="shared" si="1010"/>
        <v>0.63094023209778705</v>
      </c>
      <c r="M2639" s="288">
        <f t="shared" si="1011"/>
        <v>0.52928070038683517</v>
      </c>
      <c r="N2639" s="288">
        <f t="shared" si="1012"/>
        <v>0.80869999727048414</v>
      </c>
      <c r="O2639" s="288">
        <f t="shared" si="1013"/>
        <v>0.86699514764646435</v>
      </c>
      <c r="P2639" s="544">
        <f t="shared" ref="P2639:P2641" si="1014">I2639/$I$6*100000</f>
        <v>2.8403987271593989</v>
      </c>
    </row>
    <row r="2640" spans="2:16" s="3" customFormat="1" ht="13.2" x14ac:dyDescent="0.25">
      <c r="B2640" s="464" t="s">
        <v>687</v>
      </c>
      <c r="C2640" s="218">
        <v>147.93611205588357</v>
      </c>
      <c r="D2640" s="288">
        <v>99.406076311020385</v>
      </c>
      <c r="E2640" s="288">
        <v>151.75923391610073</v>
      </c>
      <c r="F2640" s="288">
        <v>251.76272645438954</v>
      </c>
      <c r="G2640" s="288">
        <v>202.68321864900034</v>
      </c>
      <c r="H2640" s="288">
        <v>225.72248874015358</v>
      </c>
      <c r="I2640" s="288">
        <v>140.66039227626575</v>
      </c>
      <c r="J2640" s="218">
        <f t="shared" si="1008"/>
        <v>25.249645155753246</v>
      </c>
      <c r="K2640" s="288">
        <f t="shared" si="1009"/>
        <v>19.730592179422604</v>
      </c>
      <c r="L2640" s="288">
        <f t="shared" si="1010"/>
        <v>26.83473596731411</v>
      </c>
      <c r="M2640" s="288">
        <f t="shared" si="1011"/>
        <v>40.311131051666784</v>
      </c>
      <c r="N2640" s="288">
        <f t="shared" si="1012"/>
        <v>45.669372794542447</v>
      </c>
      <c r="O2640" s="288">
        <f t="shared" si="1013"/>
        <v>53.692126516440901</v>
      </c>
      <c r="P2640" s="544">
        <f t="shared" si="1014"/>
        <v>36.285150778296043</v>
      </c>
    </row>
    <row r="2641" spans="2:16" s="3" customFormat="1" ht="13.2" x14ac:dyDescent="0.25">
      <c r="B2641" s="464" t="s">
        <v>689</v>
      </c>
      <c r="C2641" s="218">
        <v>315.90568100019317</v>
      </c>
      <c r="D2641" s="288">
        <v>1276.8253748558245</v>
      </c>
      <c r="E2641" s="288">
        <v>2705.2808797365333</v>
      </c>
      <c r="F2641" s="288">
        <v>2895.1014222604817</v>
      </c>
      <c r="G2641" s="288">
        <v>1589.3145155957818</v>
      </c>
      <c r="H2641" s="288">
        <v>3.1092348777026459</v>
      </c>
      <c r="I2641" s="288">
        <v>4.4286657119087236</v>
      </c>
      <c r="J2641" s="218">
        <f t="shared" si="1008"/>
        <v>53.918588484522942</v>
      </c>
      <c r="K2641" s="288">
        <f t="shared" si="1009"/>
        <v>253.43039068151776</v>
      </c>
      <c r="L2641" s="288">
        <f t="shared" si="1010"/>
        <v>478.35967704796889</v>
      </c>
      <c r="M2641" s="288">
        <f t="shared" si="1011"/>
        <v>463.55079834167566</v>
      </c>
      <c r="N2641" s="288">
        <f t="shared" si="1012"/>
        <v>358.11054109130805</v>
      </c>
      <c r="O2641" s="288">
        <f t="shared" si="1013"/>
        <v>0.73958706265692542</v>
      </c>
      <c r="P2641" s="544">
        <f t="shared" si="1014"/>
        <v>1.1424310746102802</v>
      </c>
    </row>
    <row r="2642" spans="2:16" s="3" customFormat="1" ht="13.2" x14ac:dyDescent="0.25">
      <c r="B2642" s="464"/>
      <c r="C2642" s="218"/>
      <c r="D2642" s="288"/>
      <c r="E2642" s="288"/>
      <c r="F2642" s="288"/>
      <c r="G2642" s="288"/>
      <c r="H2642" s="288"/>
      <c r="I2642" s="288"/>
      <c r="J2642" s="218"/>
      <c r="K2642" s="288"/>
      <c r="L2642" s="288"/>
      <c r="M2642" s="288"/>
      <c r="N2642" s="288"/>
      <c r="O2642" s="288"/>
      <c r="P2642" s="544"/>
    </row>
    <row r="2643" spans="2:16" s="3" customFormat="1" ht="13.2" x14ac:dyDescent="0.25">
      <c r="B2643" s="465" t="s">
        <v>328</v>
      </c>
      <c r="C2643" s="218"/>
      <c r="D2643" s="288"/>
      <c r="E2643" s="288"/>
      <c r="F2643" s="288"/>
      <c r="G2643" s="288"/>
      <c r="H2643" s="288"/>
      <c r="I2643" s="288"/>
      <c r="J2643" s="218"/>
      <c r="K2643" s="288"/>
      <c r="L2643" s="288"/>
      <c r="M2643" s="288"/>
      <c r="N2643" s="288"/>
      <c r="O2643" s="288"/>
      <c r="P2643" s="544"/>
    </row>
    <row r="2644" spans="2:16" s="3" customFormat="1" ht="13.2" x14ac:dyDescent="0.25">
      <c r="B2644" s="464" t="s">
        <v>119</v>
      </c>
      <c r="C2644" s="218">
        <v>14.245420546608454</v>
      </c>
      <c r="D2644" s="288">
        <v>16.315841040715934</v>
      </c>
      <c r="E2644" s="288">
        <v>17.731302078348843</v>
      </c>
      <c r="F2644" s="288">
        <v>19.432457422646532</v>
      </c>
      <c r="G2644" s="288">
        <v>26.1511290103285</v>
      </c>
      <c r="H2644" s="288">
        <v>18.341553184939574</v>
      </c>
      <c r="I2644" s="288">
        <v>20.347537798691601</v>
      </c>
      <c r="J2644" s="218">
        <v>42.860533601457412</v>
      </c>
      <c r="K2644" s="288">
        <v>49.083891216835198</v>
      </c>
      <c r="L2644" s="288">
        <v>51.863336009943808</v>
      </c>
      <c r="M2644" s="288">
        <f>F2644/$I$8*100000</f>
        <v>50.671336173784965</v>
      </c>
      <c r="N2644" s="288">
        <f>G2644/$I$8*100000</f>
        <v>68.190688423281614</v>
      </c>
      <c r="O2644" s="288">
        <f>H2644/$I$8*100000</f>
        <v>47.826735814705543</v>
      </c>
      <c r="P2644" s="544">
        <f>I2644/$I$8*100000</f>
        <v>53.057464924880321</v>
      </c>
    </row>
    <row r="2645" spans="2:16" s="3" customFormat="1" ht="13.2" x14ac:dyDescent="0.25">
      <c r="B2645" s="464"/>
      <c r="C2645" s="218"/>
      <c r="D2645" s="288"/>
      <c r="E2645" s="288"/>
      <c r="F2645" s="288"/>
      <c r="G2645" s="288"/>
      <c r="H2645" s="288"/>
      <c r="I2645" s="288"/>
      <c r="J2645" s="218"/>
      <c r="K2645" s="288"/>
      <c r="L2645" s="288"/>
      <c r="M2645" s="288"/>
      <c r="N2645" s="288"/>
      <c r="O2645" s="288"/>
      <c r="P2645" s="544"/>
    </row>
    <row r="2646" spans="2:16" s="3" customFormat="1" ht="13.2" x14ac:dyDescent="0.25">
      <c r="B2646" s="465" t="s">
        <v>329</v>
      </c>
      <c r="C2646" s="218"/>
      <c r="D2646" s="288"/>
      <c r="E2646" s="288"/>
      <c r="F2646" s="288"/>
      <c r="G2646" s="288"/>
      <c r="H2646" s="288"/>
      <c r="I2646" s="288"/>
      <c r="J2646" s="218"/>
      <c r="K2646" s="288"/>
      <c r="L2646" s="288"/>
      <c r="M2646" s="288"/>
      <c r="N2646" s="288"/>
      <c r="O2646" s="288"/>
      <c r="P2646" s="544"/>
    </row>
    <row r="2647" spans="2:16" s="3" customFormat="1" ht="13.2" x14ac:dyDescent="0.25">
      <c r="B2647" s="464" t="s">
        <v>615</v>
      </c>
      <c r="C2647" s="218">
        <v>1087.2994470310773</v>
      </c>
      <c r="D2647" s="288">
        <v>724.02583277409326</v>
      </c>
      <c r="E2647" s="288">
        <v>758.04785607290319</v>
      </c>
      <c r="F2647" s="288">
        <v>923.75963692028188</v>
      </c>
      <c r="G2647" s="288" t="s">
        <v>12</v>
      </c>
      <c r="H2647" s="288" t="s">
        <v>12</v>
      </c>
      <c r="I2647" s="288" t="s">
        <v>12</v>
      </c>
      <c r="J2647" s="218">
        <v>539.02077213556618</v>
      </c>
      <c r="K2647" s="288">
        <v>355.82916941190132</v>
      </c>
      <c r="L2647" s="288">
        <v>369.49720560174029</v>
      </c>
      <c r="M2647" s="288">
        <v>446.68204048585221</v>
      </c>
      <c r="N2647" s="288" t="s">
        <v>12</v>
      </c>
      <c r="O2647" s="288" t="s">
        <v>12</v>
      </c>
      <c r="P2647" s="544" t="s">
        <v>12</v>
      </c>
    </row>
    <row r="2648" spans="2:16" s="3" customFormat="1" ht="13.2" x14ac:dyDescent="0.25">
      <c r="B2648" s="464" t="s">
        <v>603</v>
      </c>
      <c r="C2648" s="218">
        <v>20061.918187879561</v>
      </c>
      <c r="D2648" s="288">
        <v>17952.441703347406</v>
      </c>
      <c r="E2648" s="288">
        <v>16797.659898050701</v>
      </c>
      <c r="F2648" s="288">
        <v>21194.737766953796</v>
      </c>
      <c r="G2648" s="288">
        <v>52219.082095091195</v>
      </c>
      <c r="H2648" s="288">
        <v>70457.756607562638</v>
      </c>
      <c r="I2648" s="288">
        <v>72970.054631496896</v>
      </c>
      <c r="J2648" s="218">
        <f t="shared" ref="J2648:P2648" si="1015">C2648/C9*100000</f>
        <v>922.11283065713974</v>
      </c>
      <c r="K2648" s="288">
        <f t="shared" si="1015"/>
        <v>1169.1658553452774</v>
      </c>
      <c r="L2648" s="288">
        <f t="shared" si="1015"/>
        <v>873.22362737660296</v>
      </c>
      <c r="M2648" s="288">
        <f t="shared" si="1015"/>
        <v>1064.648335118573</v>
      </c>
      <c r="N2648" s="288">
        <f t="shared" si="1015"/>
        <v>2888.841034211895</v>
      </c>
      <c r="O2648" s="288">
        <f t="shared" si="1015"/>
        <v>3834.1187487798011</v>
      </c>
      <c r="P2648" s="544">
        <f t="shared" si="1015"/>
        <v>5091.4433406540056</v>
      </c>
    </row>
    <row r="2649" spans="2:16" s="3" customFormat="1" ht="13.2" x14ac:dyDescent="0.25">
      <c r="B2649" s="464"/>
      <c r="C2649" s="218"/>
      <c r="D2649" s="288"/>
      <c r="E2649" s="288"/>
      <c r="F2649" s="288"/>
      <c r="G2649" s="288"/>
      <c r="H2649" s="288"/>
      <c r="I2649" s="288"/>
      <c r="J2649" s="218"/>
      <c r="K2649" s="288"/>
      <c r="L2649" s="288"/>
      <c r="M2649" s="288"/>
      <c r="N2649" s="288"/>
      <c r="O2649" s="288"/>
      <c r="P2649" s="544"/>
    </row>
    <row r="2650" spans="2:16" s="3" customFormat="1" ht="13.2" x14ac:dyDescent="0.25">
      <c r="B2650" s="465" t="s">
        <v>330</v>
      </c>
      <c r="C2650" s="218"/>
      <c r="D2650" s="288"/>
      <c r="E2650" s="288"/>
      <c r="F2650" s="288"/>
      <c r="G2650" s="288"/>
      <c r="H2650" s="288"/>
      <c r="I2650" s="288"/>
      <c r="J2650" s="218"/>
      <c r="K2650" s="288"/>
      <c r="L2650" s="288"/>
      <c r="M2650" s="288"/>
      <c r="N2650" s="288"/>
      <c r="O2650" s="288"/>
      <c r="P2650" s="544"/>
    </row>
    <row r="2651" spans="2:16" s="3" customFormat="1" ht="13.2" x14ac:dyDescent="0.25">
      <c r="B2651" s="464" t="s">
        <v>616</v>
      </c>
      <c r="C2651" s="218">
        <v>1877.5161057104845</v>
      </c>
      <c r="D2651" s="288">
        <v>1718.8458996803968</v>
      </c>
      <c r="E2651" s="288">
        <v>1824.494700076415</v>
      </c>
      <c r="F2651" s="288">
        <v>2389.5633552677782</v>
      </c>
      <c r="G2651" s="288">
        <v>2590.9976210340678</v>
      </c>
      <c r="H2651" s="288">
        <v>1.6179000000000001</v>
      </c>
      <c r="I2651" s="288"/>
      <c r="J2651" s="218">
        <v>767.4091004706487</v>
      </c>
      <c r="K2651" s="288">
        <v>762.00748624698781</v>
      </c>
      <c r="L2651" s="288">
        <v>718.11125839118165</v>
      </c>
      <c r="M2651" s="288">
        <f>F2651/F10*100000</f>
        <v>817.83425232920638</v>
      </c>
      <c r="N2651" s="288">
        <f>G2651/G10*100000</f>
        <v>942.42133293993049</v>
      </c>
      <c r="O2651" s="288">
        <f>H2651/H10*100000</f>
        <v>0.60709353300695101</v>
      </c>
      <c r="P2651" s="544" t="s">
        <v>641</v>
      </c>
    </row>
    <row r="2652" spans="2:16" s="3" customFormat="1" ht="13.2" x14ac:dyDescent="0.25">
      <c r="B2652" s="464"/>
      <c r="C2652" s="218"/>
      <c r="D2652" s="288"/>
      <c r="E2652" s="288"/>
      <c r="F2652" s="288"/>
      <c r="G2652" s="288"/>
      <c r="H2652" s="288"/>
      <c r="I2652" s="288"/>
      <c r="J2652" s="218"/>
      <c r="K2652" s="288"/>
      <c r="L2652" s="288"/>
      <c r="M2652" s="288"/>
      <c r="N2652" s="288"/>
      <c r="O2652" s="288"/>
      <c r="P2652" s="544"/>
    </row>
    <row r="2653" spans="2:16" s="3" customFormat="1" ht="13.2" x14ac:dyDescent="0.25">
      <c r="B2653" s="465" t="s">
        <v>605</v>
      </c>
      <c r="C2653" s="218"/>
      <c r="D2653" s="288"/>
      <c r="E2653" s="288"/>
      <c r="F2653" s="288"/>
      <c r="G2653" s="288"/>
      <c r="H2653" s="288"/>
      <c r="I2653" s="288"/>
      <c r="J2653" s="218"/>
      <c r="K2653" s="288"/>
      <c r="L2653" s="288"/>
      <c r="M2653" s="288"/>
      <c r="N2653" s="288"/>
      <c r="O2653" s="288"/>
      <c r="P2653" s="544"/>
    </row>
    <row r="2654" spans="2:16" s="3" customFormat="1" ht="13.2" x14ac:dyDescent="0.25">
      <c r="B2654" s="464" t="s">
        <v>82</v>
      </c>
      <c r="C2654" s="218">
        <v>782.7880237721937</v>
      </c>
      <c r="D2654" s="288">
        <v>564.71473898490785</v>
      </c>
      <c r="E2654" s="288">
        <v>442.57497797455636</v>
      </c>
      <c r="F2654" s="288">
        <v>711.31977567856939</v>
      </c>
      <c r="G2654" s="288">
        <v>1012.7390260314917</v>
      </c>
      <c r="H2654" s="288">
        <v>445.07272675472444</v>
      </c>
      <c r="I2654" s="288">
        <v>454.19277240728599</v>
      </c>
      <c r="J2654" s="218">
        <v>245.48193352942968</v>
      </c>
      <c r="K2654" s="288">
        <v>221.02271788346371</v>
      </c>
      <c r="L2654" s="288">
        <v>153.74702901403739</v>
      </c>
      <c r="M2654" s="288">
        <v>230.59696727271702</v>
      </c>
      <c r="N2654" s="288">
        <v>333.81125553875916</v>
      </c>
      <c r="O2654" s="288">
        <f>H2654/H11*100000</f>
        <v>137.37638376122999</v>
      </c>
      <c r="P2654" s="544">
        <f>I2654/I11*100000</f>
        <v>155.44740276486928</v>
      </c>
    </row>
    <row r="2655" spans="2:16" s="3" customFormat="1" ht="13.2" x14ac:dyDescent="0.25">
      <c r="B2655" s="464" t="s">
        <v>123</v>
      </c>
      <c r="C2655" s="218">
        <v>518.79820849138207</v>
      </c>
      <c r="D2655" s="288">
        <v>343.92416797420094</v>
      </c>
      <c r="E2655" s="288">
        <v>338.05976907989776</v>
      </c>
      <c r="F2655" s="288">
        <v>348.84557947712108</v>
      </c>
      <c r="G2655" s="288">
        <v>345.42633071721082</v>
      </c>
      <c r="H2655" s="288">
        <v>344.78529582164214</v>
      </c>
      <c r="I2655" s="288">
        <v>110019.263101301</v>
      </c>
      <c r="J2655" s="218">
        <v>162.69485922683401</v>
      </c>
      <c r="K2655" s="288">
        <v>134.60788094198887</v>
      </c>
      <c r="L2655" s="288">
        <v>117.43927630764952</v>
      </c>
      <c r="M2655" s="288">
        <v>113.08940848323621</v>
      </c>
      <c r="N2655" s="288">
        <f>G2655/G11*100000</f>
        <v>113.85677276079737</v>
      </c>
      <c r="O2655" s="288">
        <f>H2655/H11*100000</f>
        <v>106.42161216974714</v>
      </c>
      <c r="P2655" s="544">
        <f>I2655/I11*100000</f>
        <v>37654.074970321366</v>
      </c>
    </row>
    <row r="2656" spans="2:16" s="3" customFormat="1" ht="13.2" x14ac:dyDescent="0.25">
      <c r="B2656" s="464" t="s">
        <v>134</v>
      </c>
      <c r="C2656" s="218">
        <v>67.74633087779965</v>
      </c>
      <c r="D2656" s="288">
        <v>55.804753737129445</v>
      </c>
      <c r="E2656" s="288">
        <v>55.277462030065102</v>
      </c>
      <c r="F2656" s="288">
        <v>55.966768695133609</v>
      </c>
      <c r="G2656" s="288">
        <v>62.702074381312407</v>
      </c>
      <c r="H2656" s="288">
        <v>44.911920085179801</v>
      </c>
      <c r="I2656" s="288">
        <v>33.418871199203103</v>
      </c>
      <c r="J2656" s="218">
        <v>21.245215547966225</v>
      </c>
      <c r="K2656" s="288">
        <v>21.841325345905947</v>
      </c>
      <c r="L2656" s="288">
        <v>19.202950870501684</v>
      </c>
      <c r="M2656" s="288">
        <v>18.143411121727755</v>
      </c>
      <c r="N2656" s="288">
        <v>20.667375934083644</v>
      </c>
      <c r="O2656" s="288">
        <f>H2656/H11*100000</f>
        <v>13.862537060096013</v>
      </c>
      <c r="P2656" s="544">
        <f>I2656/I11*100000</f>
        <v>11.437603253165461</v>
      </c>
    </row>
    <row r="2657" spans="2:17" s="3" customFormat="1" ht="13.2" x14ac:dyDescent="0.25">
      <c r="B2657" s="464"/>
      <c r="C2657" s="218"/>
      <c r="D2657" s="288"/>
      <c r="E2657" s="288"/>
      <c r="F2657" s="288"/>
      <c r="G2657" s="288"/>
      <c r="H2657" s="288"/>
      <c r="I2657" s="288"/>
      <c r="J2657" s="218"/>
      <c r="K2657" s="288"/>
      <c r="L2657" s="288"/>
      <c r="M2657" s="288"/>
      <c r="N2657" s="288"/>
      <c r="O2657" s="288"/>
      <c r="P2657" s="544"/>
    </row>
    <row r="2658" spans="2:17" s="3" customFormat="1" ht="13.2" x14ac:dyDescent="0.25">
      <c r="B2658" s="465" t="s">
        <v>332</v>
      </c>
      <c r="C2658" s="218"/>
      <c r="D2658" s="288"/>
      <c r="E2658" s="288"/>
      <c r="F2658" s="288"/>
      <c r="G2658" s="288"/>
      <c r="H2658" s="288"/>
      <c r="I2658" s="288"/>
      <c r="J2658" s="218"/>
      <c r="K2658" s="288"/>
      <c r="L2658" s="288"/>
      <c r="M2658" s="288"/>
      <c r="N2658" s="288"/>
      <c r="O2658" s="288"/>
      <c r="P2658" s="544"/>
    </row>
    <row r="2659" spans="2:17" s="3" customFormat="1" ht="13.2" x14ac:dyDescent="0.25">
      <c r="B2659" s="464" t="s">
        <v>168</v>
      </c>
      <c r="C2659" s="218">
        <v>50.976241222485697</v>
      </c>
      <c r="D2659" s="288">
        <v>54.690942622485473</v>
      </c>
      <c r="E2659" s="288">
        <v>49.600667076248939</v>
      </c>
      <c r="F2659" s="288">
        <v>47.383197373179343</v>
      </c>
      <c r="G2659" s="288">
        <v>57.020002595205426</v>
      </c>
      <c r="H2659" s="288">
        <v>56.903552282201353</v>
      </c>
      <c r="I2659" s="288">
        <v>32.7318815432075</v>
      </c>
      <c r="J2659" s="218">
        <v>99.850352924181195</v>
      </c>
      <c r="K2659" s="288">
        <v>99.35428817291978</v>
      </c>
      <c r="L2659" s="288">
        <v>87.326277790039356</v>
      </c>
      <c r="M2659" s="288">
        <v>80.865986637022004</v>
      </c>
      <c r="N2659" s="288">
        <v>98.638681689432715</v>
      </c>
      <c r="O2659" s="288">
        <f>H2659/H12*100000</f>
        <v>89.417281639513689</v>
      </c>
      <c r="P2659" s="544">
        <f>I2659/I12*100000</f>
        <v>55.24306783339577</v>
      </c>
      <c r="Q2659" s="177"/>
    </row>
    <row r="2660" spans="2:17" s="3" customFormat="1" ht="13.2" x14ac:dyDescent="0.25">
      <c r="B2660" s="464"/>
      <c r="C2660" s="218"/>
      <c r="D2660" s="288"/>
      <c r="E2660" s="288"/>
      <c r="F2660" s="288"/>
      <c r="G2660" s="288"/>
      <c r="H2660" s="288"/>
      <c r="I2660" s="288"/>
      <c r="J2660" s="218"/>
      <c r="K2660" s="288"/>
      <c r="L2660" s="288"/>
      <c r="M2660" s="288"/>
      <c r="N2660" s="288"/>
      <c r="O2660" s="288"/>
      <c r="P2660" s="544"/>
    </row>
    <row r="2661" spans="2:17" s="3" customFormat="1" ht="13.2" x14ac:dyDescent="0.25">
      <c r="B2661" s="465" t="s">
        <v>477</v>
      </c>
      <c r="C2661" s="218"/>
      <c r="D2661" s="288"/>
      <c r="E2661" s="288"/>
      <c r="F2661" s="288"/>
      <c r="G2661" s="288"/>
      <c r="H2661" s="288"/>
      <c r="I2661" s="288"/>
      <c r="J2661" s="218"/>
      <c r="K2661" s="288"/>
      <c r="L2661" s="288"/>
      <c r="M2661" s="288"/>
      <c r="N2661" s="288"/>
      <c r="O2661" s="288"/>
      <c r="P2661" s="544"/>
    </row>
    <row r="2662" spans="2:17" s="3" customFormat="1" ht="13.2" x14ac:dyDescent="0.25">
      <c r="B2662" s="464" t="s">
        <v>113</v>
      </c>
      <c r="C2662" s="218" t="s">
        <v>12</v>
      </c>
      <c r="D2662" s="288" t="s">
        <v>12</v>
      </c>
      <c r="E2662" s="288" t="s">
        <v>12</v>
      </c>
      <c r="F2662" s="288" t="s">
        <v>12</v>
      </c>
      <c r="G2662" s="288" t="s">
        <v>12</v>
      </c>
      <c r="H2662" s="288" t="s">
        <v>12</v>
      </c>
      <c r="I2662" s="288" t="s">
        <v>12</v>
      </c>
      <c r="J2662" s="218" t="s">
        <v>12</v>
      </c>
      <c r="K2662" s="288" t="s">
        <v>12</v>
      </c>
      <c r="L2662" s="288" t="s">
        <v>12</v>
      </c>
      <c r="M2662" s="288" t="s">
        <v>12</v>
      </c>
      <c r="N2662" s="288" t="s">
        <v>12</v>
      </c>
      <c r="O2662" s="288" t="s">
        <v>12</v>
      </c>
      <c r="P2662" s="544" t="s">
        <v>12</v>
      </c>
    </row>
    <row r="2663" spans="2:17" s="3" customFormat="1" ht="13.2" x14ac:dyDescent="0.25">
      <c r="B2663" s="464"/>
      <c r="C2663" s="218"/>
      <c r="D2663" s="288"/>
      <c r="E2663" s="288"/>
      <c r="F2663" s="288"/>
      <c r="G2663" s="288"/>
      <c r="H2663" s="288"/>
      <c r="I2663" s="288"/>
      <c r="J2663" s="218"/>
      <c r="K2663" s="288"/>
      <c r="L2663" s="288"/>
      <c r="M2663" s="288"/>
      <c r="N2663" s="288"/>
      <c r="O2663" s="288"/>
      <c r="P2663" s="544"/>
    </row>
    <row r="2664" spans="2:17" s="3" customFormat="1" ht="13.2" x14ac:dyDescent="0.25">
      <c r="B2664" s="465" t="s">
        <v>337</v>
      </c>
      <c r="C2664" s="218"/>
      <c r="D2664" s="288"/>
      <c r="E2664" s="288"/>
      <c r="F2664" s="288"/>
      <c r="G2664" s="288"/>
      <c r="H2664" s="288"/>
      <c r="I2664" s="288"/>
      <c r="J2664" s="218"/>
      <c r="K2664" s="288"/>
      <c r="L2664" s="288"/>
      <c r="M2664" s="288"/>
      <c r="N2664" s="288"/>
      <c r="O2664" s="288"/>
      <c r="P2664" s="544"/>
    </row>
    <row r="2665" spans="2:17" s="3" customFormat="1" ht="13.2" x14ac:dyDescent="0.25">
      <c r="B2665" s="464" t="s">
        <v>202</v>
      </c>
      <c r="C2665" s="218">
        <v>21.914638839792428</v>
      </c>
      <c r="D2665" s="288">
        <v>28.563953683204396</v>
      </c>
      <c r="E2665" s="288">
        <v>37.89591893977196</v>
      </c>
      <c r="F2665" s="288">
        <v>44.112600130901718</v>
      </c>
      <c r="G2665" s="288">
        <v>48.173641515640185</v>
      </c>
      <c r="H2665" s="288">
        <v>57.557262916246614</v>
      </c>
      <c r="I2665" s="288">
        <v>61.473099701248429</v>
      </c>
      <c r="J2665" s="218">
        <v>33.110397851339052</v>
      </c>
      <c r="K2665" s="288">
        <v>40.515189914591865</v>
      </c>
      <c r="L2665" s="288">
        <v>50.658149162201497</v>
      </c>
      <c r="M2665" s="288">
        <v>55.90615257670342</v>
      </c>
      <c r="N2665" s="288">
        <v>57.094881456810008</v>
      </c>
      <c r="O2665" s="288">
        <f>H2665/H20*100000</f>
        <v>66.741537507391911</v>
      </c>
      <c r="P2665" s="544">
        <f>I2665/I20*100000</f>
        <v>80.15856028968409</v>
      </c>
    </row>
    <row r="2666" spans="2:17" s="3" customFormat="1" ht="13.2" x14ac:dyDescent="0.25">
      <c r="B2666" s="464"/>
      <c r="C2666" s="218"/>
      <c r="D2666" s="288"/>
      <c r="E2666" s="288"/>
      <c r="F2666" s="288"/>
      <c r="G2666" s="288"/>
      <c r="H2666" s="288"/>
      <c r="I2666" s="288"/>
      <c r="J2666" s="218"/>
      <c r="K2666" s="288"/>
      <c r="L2666" s="288"/>
      <c r="M2666" s="288"/>
      <c r="N2666" s="288"/>
      <c r="O2666" s="288"/>
      <c r="P2666" s="544"/>
    </row>
    <row r="2667" spans="2:17" s="3" customFormat="1" ht="13.2" x14ac:dyDescent="0.25">
      <c r="B2667" s="465" t="s">
        <v>333</v>
      </c>
      <c r="C2667" s="218"/>
      <c r="D2667" s="288"/>
      <c r="E2667" s="288"/>
      <c r="F2667" s="288"/>
      <c r="G2667" s="288"/>
      <c r="H2667" s="288"/>
      <c r="I2667" s="288"/>
      <c r="J2667" s="218"/>
      <c r="K2667" s="288"/>
      <c r="L2667" s="288"/>
      <c r="M2667" s="288"/>
      <c r="N2667" s="288"/>
      <c r="O2667" s="288"/>
      <c r="P2667" s="544"/>
    </row>
    <row r="2668" spans="2:17" s="3" customFormat="1" ht="13.2" x14ac:dyDescent="0.25">
      <c r="B2668" s="464" t="s">
        <v>113</v>
      </c>
      <c r="C2668" s="218">
        <v>5.5449999999999999</v>
      </c>
      <c r="D2668" s="288">
        <v>7.1580000000000004</v>
      </c>
      <c r="E2668" s="288">
        <v>8.4109999999999996</v>
      </c>
      <c r="F2668" s="288">
        <v>4.6920000000000002</v>
      </c>
      <c r="G2668" s="288">
        <v>6.4130000000000003</v>
      </c>
      <c r="H2668" s="288">
        <v>8.0939999999999994</v>
      </c>
      <c r="I2668" s="288">
        <v>3.47471</v>
      </c>
      <c r="J2668" s="218">
        <f t="shared" ref="J2668:P2668" si="1016">C2668/C16*100000</f>
        <v>24.542489489219669</v>
      </c>
      <c r="K2668" s="288">
        <f t="shared" si="1016"/>
        <v>30.539835755585745</v>
      </c>
      <c r="L2668" s="288">
        <f t="shared" si="1016"/>
        <v>34.768510997489599</v>
      </c>
      <c r="M2668" s="288">
        <f t="shared" si="1016"/>
        <v>18.783635498188694</v>
      </c>
      <c r="N2668" s="288">
        <f t="shared" si="1016"/>
        <v>24.645620723381445</v>
      </c>
      <c r="O2668" s="288">
        <f t="shared" si="1016"/>
        <v>30.092955779639553</v>
      </c>
      <c r="P2668" s="544">
        <f t="shared" si="1016"/>
        <v>14.102640072211543</v>
      </c>
    </row>
    <row r="2669" spans="2:17" s="3" customFormat="1" ht="13.2" x14ac:dyDescent="0.25">
      <c r="B2669" s="464"/>
      <c r="C2669" s="218"/>
      <c r="D2669" s="288"/>
      <c r="E2669" s="288"/>
      <c r="F2669" s="288"/>
      <c r="G2669" s="288"/>
      <c r="H2669" s="288"/>
      <c r="I2669" s="288"/>
      <c r="J2669" s="218"/>
      <c r="K2669" s="288"/>
      <c r="L2669" s="288"/>
      <c r="M2669" s="288"/>
      <c r="N2669" s="288"/>
      <c r="O2669" s="288"/>
      <c r="P2669" s="544"/>
    </row>
    <row r="2670" spans="2:17" s="3" customFormat="1" ht="13.2" x14ac:dyDescent="0.25">
      <c r="B2670" s="465" t="s">
        <v>334</v>
      </c>
      <c r="C2670" s="218"/>
      <c r="D2670" s="288"/>
      <c r="E2670" s="288"/>
      <c r="F2670" s="288"/>
      <c r="G2670" s="288"/>
      <c r="H2670" s="288"/>
      <c r="I2670" s="288"/>
      <c r="J2670" s="218"/>
      <c r="K2670" s="288"/>
      <c r="L2670" s="288"/>
      <c r="M2670" s="288"/>
      <c r="N2670" s="288"/>
      <c r="O2670" s="288"/>
      <c r="P2670" s="544"/>
    </row>
    <row r="2671" spans="2:17" s="3" customFormat="1" ht="13.2" x14ac:dyDescent="0.25">
      <c r="B2671" s="464" t="s">
        <v>606</v>
      </c>
      <c r="C2671" s="218">
        <v>50.786931163631664</v>
      </c>
      <c r="D2671" s="288">
        <v>51.585343851871173</v>
      </c>
      <c r="E2671" s="288">
        <v>70.23159955345416</v>
      </c>
      <c r="F2671" s="288">
        <v>97.274975420966854</v>
      </c>
      <c r="G2671" s="288">
        <v>71.360567940552016</v>
      </c>
      <c r="H2671" s="288">
        <v>64.786103478048929</v>
      </c>
      <c r="I2671" s="288">
        <v>122.217867784989</v>
      </c>
      <c r="J2671" s="218">
        <v>86.252092365312862</v>
      </c>
      <c r="K2671" s="288">
        <v>82.705981032520924</v>
      </c>
      <c r="L2671" s="288">
        <v>105.23511919919962</v>
      </c>
      <c r="M2671" s="288">
        <v>135.77760736707884</v>
      </c>
      <c r="N2671" s="288">
        <v>100.42255574398257</v>
      </c>
      <c r="O2671" s="288">
        <f>H2671/H17*100000</f>
        <v>84.478965177922973</v>
      </c>
      <c r="P2671" s="544">
        <f>I2671/I17*100000</f>
        <v>158.95980322853464</v>
      </c>
    </row>
    <row r="2672" spans="2:17" s="3" customFormat="1" ht="13.2" x14ac:dyDescent="0.25">
      <c r="B2672" s="464" t="s">
        <v>607</v>
      </c>
      <c r="C2672" s="218">
        <v>64.919243574841786</v>
      </c>
      <c r="D2672" s="288">
        <v>62.762452862172388</v>
      </c>
      <c r="E2672" s="288">
        <v>72.18691174152876</v>
      </c>
      <c r="F2672" s="288">
        <v>62.214218495382951</v>
      </c>
      <c r="G2672" s="288">
        <v>77.003501592356699</v>
      </c>
      <c r="H2672" s="288">
        <v>69.713092051359169</v>
      </c>
      <c r="I2672" s="288">
        <v>202.10610246323401</v>
      </c>
      <c r="J2672" s="218">
        <v>110.25317861917243</v>
      </c>
      <c r="K2672" s="288">
        <v>100.62606640519718</v>
      </c>
      <c r="L2672" s="288">
        <v>108.16496149941757</v>
      </c>
      <c r="M2672" s="288">
        <v>86.839371533729661</v>
      </c>
      <c r="N2672" s="288">
        <v>108.3636054800221</v>
      </c>
      <c r="O2672" s="288">
        <f>H2672/H17*100000</f>
        <v>90.90359752608893</v>
      </c>
      <c r="P2672" s="544">
        <f>I2672/I17*100000</f>
        <v>262.86456195881692</v>
      </c>
    </row>
    <row r="2673" spans="2:16" s="3" customFormat="1" ht="13.2" x14ac:dyDescent="0.25">
      <c r="B2673" s="464" t="s">
        <v>199</v>
      </c>
      <c r="C2673" s="218">
        <v>33.886914974428514</v>
      </c>
      <c r="D2673" s="288">
        <v>46.189122328726036</v>
      </c>
      <c r="E2673" s="288">
        <v>22.131596677173629</v>
      </c>
      <c r="F2673" s="288">
        <v>15.34200498587724</v>
      </c>
      <c r="G2673" s="288">
        <v>28.577192940552017</v>
      </c>
      <c r="H2673" s="288">
        <v>13.897795612768229</v>
      </c>
      <c r="I2673" s="288">
        <v>18.213875509442101</v>
      </c>
      <c r="J2673" s="218">
        <v>57.550579516860637</v>
      </c>
      <c r="K2673" s="288">
        <v>74.054302830625332</v>
      </c>
      <c r="L2673" s="288">
        <v>33.162012957120957</v>
      </c>
      <c r="M2673" s="288">
        <v>21.414559296277243</v>
      </c>
      <c r="N2673" s="288">
        <v>40.215413552619921</v>
      </c>
      <c r="O2673" s="288">
        <f>H2673/H17*100000</f>
        <v>18.122272039693531</v>
      </c>
      <c r="P2673" s="544">
        <f>I2673/I17*100000</f>
        <v>23.689449991906539</v>
      </c>
    </row>
    <row r="2674" spans="2:16" s="3" customFormat="1" ht="13.2" x14ac:dyDescent="0.25">
      <c r="B2674" s="464"/>
      <c r="C2674" s="218"/>
      <c r="D2674" s="288"/>
      <c r="E2674" s="288"/>
      <c r="F2674" s="288"/>
      <c r="G2674" s="288"/>
      <c r="H2674" s="288"/>
      <c r="I2674" s="288"/>
      <c r="J2674" s="218"/>
      <c r="K2674" s="288"/>
      <c r="L2674" s="288"/>
      <c r="M2674" s="288"/>
      <c r="N2674" s="288"/>
      <c r="O2674" s="288"/>
      <c r="P2674" s="544"/>
    </row>
    <row r="2675" spans="2:16" s="3" customFormat="1" ht="13.2" x14ac:dyDescent="0.25">
      <c r="B2675" s="465" t="s">
        <v>335</v>
      </c>
      <c r="C2675" s="218"/>
      <c r="D2675" s="288"/>
      <c r="E2675" s="288"/>
      <c r="F2675" s="288"/>
      <c r="G2675" s="288"/>
      <c r="H2675" s="288"/>
      <c r="I2675" s="288"/>
      <c r="J2675" s="218"/>
      <c r="K2675" s="288"/>
      <c r="L2675" s="288"/>
      <c r="M2675" s="288"/>
      <c r="N2675" s="288"/>
      <c r="O2675" s="288"/>
      <c r="P2675" s="544"/>
    </row>
    <row r="2676" spans="2:16" s="3" customFormat="1" ht="13.2" x14ac:dyDescent="0.25">
      <c r="B2676" s="464" t="s">
        <v>290</v>
      </c>
      <c r="C2676" s="218">
        <v>11.45709480371713</v>
      </c>
      <c r="D2676" s="288">
        <v>16.568285809447389</v>
      </c>
      <c r="E2676" s="288">
        <v>72.727050280238132</v>
      </c>
      <c r="F2676" s="288">
        <v>71.023239361300739</v>
      </c>
      <c r="G2676" s="288">
        <v>66.074308311397459</v>
      </c>
      <c r="H2676" s="288">
        <v>54.523598458427756</v>
      </c>
      <c r="I2676" s="288">
        <v>38.822675250846871</v>
      </c>
      <c r="J2676" s="218">
        <v>59.13209428047638</v>
      </c>
      <c r="K2676" s="288">
        <v>80.492746318111827</v>
      </c>
      <c r="L2676" s="288">
        <v>344.67051969905117</v>
      </c>
      <c r="M2676" s="288">
        <v>308.29587797248575</v>
      </c>
      <c r="N2676" s="288">
        <v>280.0503210344383</v>
      </c>
      <c r="O2676" s="288">
        <f>H2676/H18*100000</f>
        <v>218.83385744141046</v>
      </c>
      <c r="P2676" s="544">
        <f>I2676/I18*100000</f>
        <v>164.07021895277992</v>
      </c>
    </row>
    <row r="2677" spans="2:16" s="3" customFormat="1" ht="13.2" x14ac:dyDescent="0.25">
      <c r="B2677" s="464"/>
      <c r="C2677" s="218"/>
      <c r="D2677" s="288"/>
      <c r="E2677" s="288"/>
      <c r="F2677" s="288"/>
      <c r="G2677" s="288"/>
      <c r="H2677" s="288"/>
      <c r="I2677" s="288"/>
      <c r="J2677" s="218"/>
      <c r="K2677" s="288"/>
      <c r="L2677" s="288"/>
      <c r="M2677" s="288"/>
      <c r="N2677" s="288"/>
      <c r="O2677" s="288"/>
      <c r="P2677" s="544"/>
    </row>
    <row r="2678" spans="2:16" s="3" customFormat="1" ht="13.2" x14ac:dyDescent="0.25">
      <c r="B2678" s="465" t="s">
        <v>336</v>
      </c>
      <c r="C2678" s="218"/>
      <c r="D2678" s="288"/>
      <c r="E2678" s="288"/>
      <c r="F2678" s="288"/>
      <c r="G2678" s="288"/>
      <c r="H2678" s="288"/>
      <c r="I2678" s="288"/>
      <c r="J2678" s="218"/>
      <c r="K2678" s="288"/>
      <c r="L2678" s="288"/>
      <c r="M2678" s="288"/>
      <c r="N2678" s="288"/>
      <c r="O2678" s="288"/>
      <c r="P2678" s="544"/>
    </row>
    <row r="2679" spans="2:16" s="3" customFormat="1" ht="13.2" x14ac:dyDescent="0.25">
      <c r="B2679" s="464" t="s">
        <v>214</v>
      </c>
      <c r="C2679" s="218">
        <v>0.13752754444743936</v>
      </c>
      <c r="D2679" s="288">
        <v>0.61499182238803674</v>
      </c>
      <c r="E2679" s="288">
        <v>0.44018187924615343</v>
      </c>
      <c r="F2679" s="288">
        <v>0.45434434556758935</v>
      </c>
      <c r="G2679" s="288">
        <v>0.73018079474073538</v>
      </c>
      <c r="H2679" s="288">
        <v>0.86547264325543927</v>
      </c>
      <c r="I2679" s="288">
        <v>0.44382972787107999</v>
      </c>
      <c r="J2679" s="218">
        <f t="shared" ref="J2679:P2679" si="1017">C2679/C19*100000</f>
        <v>1.0229837450143475</v>
      </c>
      <c r="K2679" s="288">
        <f t="shared" si="1017"/>
        <v>4.4666655761138507</v>
      </c>
      <c r="L2679" s="288">
        <f t="shared" si="1017"/>
        <v>3.2105031556147585</v>
      </c>
      <c r="M2679" s="288">
        <f t="shared" si="1017"/>
        <v>2.9938346439614483</v>
      </c>
      <c r="N2679" s="288">
        <f t="shared" si="1017"/>
        <v>4.6023735186768091</v>
      </c>
      <c r="O2679" s="288">
        <f t="shared" si="1017"/>
        <v>5.4105254326900178</v>
      </c>
      <c r="P2679" s="544">
        <f t="shared" si="1017"/>
        <v>3.218708693441787</v>
      </c>
    </row>
    <row r="2680" spans="2:16" s="3" customFormat="1" ht="13.2" x14ac:dyDescent="0.25">
      <c r="B2680" s="464"/>
      <c r="C2680" s="218"/>
      <c r="D2680" s="288"/>
      <c r="E2680" s="288"/>
      <c r="F2680" s="288"/>
      <c r="G2680" s="288"/>
      <c r="H2680" s="288"/>
      <c r="I2680" s="288"/>
      <c r="J2680" s="218"/>
      <c r="K2680" s="288"/>
      <c r="L2680" s="288"/>
      <c r="M2680" s="288"/>
      <c r="N2680" s="288"/>
      <c r="O2680" s="288"/>
      <c r="P2680" s="544"/>
    </row>
    <row r="2681" spans="2:16" s="3" customFormat="1" ht="13.2" x14ac:dyDescent="0.25">
      <c r="B2681" s="465" t="s">
        <v>338</v>
      </c>
      <c r="C2681" s="218"/>
      <c r="D2681" s="288"/>
      <c r="E2681" s="288"/>
      <c r="F2681" s="288"/>
      <c r="G2681" s="288"/>
      <c r="H2681" s="288"/>
      <c r="I2681" s="288"/>
      <c r="J2681" s="218"/>
      <c r="K2681" s="288"/>
      <c r="L2681" s="288"/>
      <c r="M2681" s="288"/>
      <c r="N2681" s="288"/>
      <c r="O2681" s="288"/>
      <c r="P2681" s="544"/>
    </row>
    <row r="2682" spans="2:16" s="3" customFormat="1" ht="13.2" x14ac:dyDescent="0.25">
      <c r="B2682" s="464" t="s">
        <v>227</v>
      </c>
      <c r="C2682" s="218">
        <v>28.053217978295322</v>
      </c>
      <c r="D2682" s="288">
        <v>38.930017670597017</v>
      </c>
      <c r="E2682" s="288">
        <v>55.704200609801603</v>
      </c>
      <c r="F2682" s="288">
        <v>142.53323177110192</v>
      </c>
      <c r="G2682" s="288">
        <v>265.98252913275206</v>
      </c>
      <c r="H2682" s="288">
        <v>344.01698238556861</v>
      </c>
      <c r="I2682" s="288">
        <v>141.77984532873</v>
      </c>
      <c r="J2682" s="218">
        <v>72.255276698954674</v>
      </c>
      <c r="K2682" s="288">
        <v>120.09894289312896</v>
      </c>
      <c r="L2682" s="288">
        <v>157.12717152847412</v>
      </c>
      <c r="M2682" s="288">
        <v>363.5355223562301</v>
      </c>
      <c r="N2682" s="288">
        <v>684.86951998600057</v>
      </c>
      <c r="O2682" s="288">
        <f>H2682/H21*100000</f>
        <v>932.55663519455959</v>
      </c>
      <c r="P2682" s="544">
        <f>I2682/I21*100000</f>
        <v>404.56788517488428</v>
      </c>
    </row>
    <row r="2683" spans="2:16" s="3" customFormat="1" ht="13.2" x14ac:dyDescent="0.25">
      <c r="B2683" s="464" t="s">
        <v>228</v>
      </c>
      <c r="C2683" s="218">
        <v>0.21722110377992637</v>
      </c>
      <c r="D2683" s="288">
        <v>0.51835924661874155</v>
      </c>
      <c r="E2683" s="288">
        <v>0.58832550534603045</v>
      </c>
      <c r="F2683" s="288">
        <v>0.52457499976239008</v>
      </c>
      <c r="G2683" s="288">
        <v>0.66119585259717606</v>
      </c>
      <c r="H2683" s="288">
        <v>1.0161575586316109</v>
      </c>
      <c r="I2683" s="288">
        <v>1.8797001143361201</v>
      </c>
      <c r="J2683" s="218">
        <v>0.55948558096309609</v>
      </c>
      <c r="K2683" s="288">
        <v>1.5991361238145281</v>
      </c>
      <c r="L2683" s="288">
        <v>1.6595143917533579</v>
      </c>
      <c r="M2683" s="288">
        <v>1.3379451527479067</v>
      </c>
      <c r="N2683" s="288">
        <v>1.702491090905272</v>
      </c>
      <c r="O2683" s="288">
        <f>H2683/H21*100000</f>
        <v>2.7545863205175483</v>
      </c>
      <c r="P2683" s="544">
        <f>I2683/I21*100000</f>
        <v>5.3637122981530911</v>
      </c>
    </row>
    <row r="2684" spans="2:16" s="3" customFormat="1" ht="13.2" x14ac:dyDescent="0.25">
      <c r="B2684" s="464"/>
      <c r="C2684" s="218"/>
      <c r="D2684" s="288"/>
      <c r="E2684" s="288"/>
      <c r="F2684" s="288"/>
      <c r="G2684" s="288"/>
      <c r="H2684" s="288"/>
      <c r="I2684" s="288"/>
      <c r="J2684" s="218"/>
      <c r="K2684" s="288"/>
      <c r="L2684" s="288"/>
      <c r="M2684" s="288"/>
      <c r="N2684" s="288"/>
      <c r="O2684" s="288"/>
      <c r="P2684" s="544"/>
    </row>
    <row r="2685" spans="2:16" s="3" customFormat="1" ht="13.2" x14ac:dyDescent="0.25">
      <c r="B2685" s="465" t="s">
        <v>339</v>
      </c>
      <c r="C2685" s="218"/>
      <c r="D2685" s="288"/>
      <c r="E2685" s="288"/>
      <c r="F2685" s="288"/>
      <c r="G2685" s="288"/>
      <c r="H2685" s="288"/>
      <c r="I2685" s="288"/>
      <c r="J2685" s="218"/>
      <c r="K2685" s="288"/>
      <c r="L2685" s="288"/>
      <c r="M2685" s="288"/>
      <c r="N2685" s="288"/>
      <c r="O2685" s="288"/>
      <c r="P2685" s="544"/>
    </row>
    <row r="2686" spans="2:16" s="3" customFormat="1" ht="13.2" x14ac:dyDescent="0.25">
      <c r="B2686" s="464" t="s">
        <v>113</v>
      </c>
      <c r="C2686" s="218">
        <v>19.986873574493426</v>
      </c>
      <c r="D2686" s="288">
        <v>10.769895704520637</v>
      </c>
      <c r="E2686" s="288">
        <v>14.874008918254274</v>
      </c>
      <c r="F2686" s="288">
        <v>29.850348229746224</v>
      </c>
      <c r="G2686" s="288">
        <v>27.246904095417758</v>
      </c>
      <c r="H2686" s="288">
        <v>31.15099866046144</v>
      </c>
      <c r="I2686" s="288">
        <v>29.2876097590417</v>
      </c>
      <c r="J2686" s="218">
        <f t="shared" ref="J2686:P2686" si="1018">C2686/C22*100000</f>
        <v>29.485094876226501</v>
      </c>
      <c r="K2686" s="288">
        <f t="shared" si="1018"/>
        <v>19.198316786396354</v>
      </c>
      <c r="L2686" s="288">
        <f t="shared" si="1018"/>
        <v>25.643301959662168</v>
      </c>
      <c r="M2686" s="288">
        <f t="shared" si="1018"/>
        <v>45.140753691298791</v>
      </c>
      <c r="N2686" s="288">
        <f t="shared" si="1018"/>
        <v>40.802315433461899</v>
      </c>
      <c r="O2686" s="288">
        <f t="shared" si="1018"/>
        <v>44.720895600166898</v>
      </c>
      <c r="P2686" s="544">
        <f t="shared" si="1018"/>
        <v>51.68464410827179</v>
      </c>
    </row>
    <row r="2687" spans="2:16" s="3" customFormat="1" ht="13.2" x14ac:dyDescent="0.25">
      <c r="B2687" s="464"/>
      <c r="C2687" s="218"/>
      <c r="D2687" s="288"/>
      <c r="E2687" s="288"/>
      <c r="F2687" s="288"/>
      <c r="G2687" s="288"/>
      <c r="H2687" s="288"/>
      <c r="I2687" s="288"/>
      <c r="J2687" s="218"/>
      <c r="K2687" s="288"/>
      <c r="L2687" s="288"/>
      <c r="M2687" s="288"/>
      <c r="N2687" s="288"/>
      <c r="O2687" s="288"/>
      <c r="P2687" s="544"/>
    </row>
    <row r="2688" spans="2:16" s="3" customFormat="1" ht="13.2" x14ac:dyDescent="0.25">
      <c r="B2688" s="465" t="s">
        <v>340</v>
      </c>
      <c r="C2688" s="218"/>
      <c r="D2688" s="288"/>
      <c r="E2688" s="288"/>
      <c r="F2688" s="288"/>
      <c r="G2688" s="288"/>
      <c r="H2688" s="288"/>
      <c r="I2688" s="288"/>
      <c r="J2688" s="218"/>
      <c r="K2688" s="288"/>
      <c r="L2688" s="288"/>
      <c r="M2688" s="288"/>
      <c r="N2688" s="288"/>
      <c r="O2688" s="288"/>
      <c r="P2688" s="544"/>
    </row>
    <row r="2689" spans="2:16" s="3" customFormat="1" ht="13.2" x14ac:dyDescent="0.25">
      <c r="B2689" s="464" t="s">
        <v>255</v>
      </c>
      <c r="C2689" s="218">
        <v>0.37137343758961816</v>
      </c>
      <c r="D2689" s="288">
        <v>0.66152639860143714</v>
      </c>
      <c r="E2689" s="288">
        <v>0.69968467127376743</v>
      </c>
      <c r="F2689" s="288">
        <v>0.649524180956493</v>
      </c>
      <c r="G2689" s="288">
        <v>0.59779251453109472</v>
      </c>
      <c r="H2689" s="288">
        <v>0.76213085508757361</v>
      </c>
      <c r="I2689" s="288">
        <v>0.53884220879584099</v>
      </c>
      <c r="J2689" s="218">
        <v>1.3341666409180026</v>
      </c>
      <c r="K2689" s="288">
        <v>2.6678966491477309</v>
      </c>
      <c r="L2689" s="288">
        <v>3.1616020192306284</v>
      </c>
      <c r="M2689" s="288">
        <v>2.8943888641018845</v>
      </c>
      <c r="N2689" s="288">
        <v>2.5280721688416166</v>
      </c>
      <c r="O2689" s="288">
        <f>H2689/H23*100000</f>
        <v>3.1911193569169294</v>
      </c>
      <c r="P2689" s="544">
        <f>I2689/I23*100000</f>
        <v>2.518564171371998</v>
      </c>
    </row>
    <row r="2690" spans="2:16" s="3" customFormat="1" ht="13.2" x14ac:dyDescent="0.25">
      <c r="B2690" s="466" t="s">
        <v>256</v>
      </c>
      <c r="C2690" s="269" t="s">
        <v>10</v>
      </c>
      <c r="D2690" s="220">
        <v>4.7943237485766081</v>
      </c>
      <c r="E2690" s="220">
        <v>4.8633577265534873</v>
      </c>
      <c r="F2690" s="220">
        <v>3.869597288924187</v>
      </c>
      <c r="G2690" s="220">
        <v>6.2220575461479042</v>
      </c>
      <c r="H2690" s="220">
        <v>3.9898190643072455</v>
      </c>
      <c r="I2690" s="220">
        <v>3.3517483966129999</v>
      </c>
      <c r="J2690" s="269" t="s">
        <v>10</v>
      </c>
      <c r="K2690" s="220">
        <v>19.335222737593611</v>
      </c>
      <c r="L2690" s="220">
        <v>21.97561593070284</v>
      </c>
      <c r="M2690" s="220">
        <v>17.243575574242133</v>
      </c>
      <c r="N2690" s="220">
        <v>26.313160725483254</v>
      </c>
      <c r="O2690" s="220">
        <f>H2690/H23*100000</f>
        <v>16.705777966756191</v>
      </c>
      <c r="P2690" s="545">
        <f>I2690/I23*100000</f>
        <v>15.666169586134689</v>
      </c>
    </row>
    <row r="2691" spans="2:16" s="3" customFormat="1" ht="13.2" x14ac:dyDescent="0.25">
      <c r="B2691" s="176"/>
      <c r="C2691" s="107"/>
      <c r="D2691" s="107"/>
      <c r="E2691" s="107"/>
      <c r="F2691" s="107"/>
      <c r="G2691" s="107"/>
      <c r="H2691" s="107"/>
      <c r="I2691" s="107"/>
      <c r="J2691" s="107"/>
      <c r="K2691" s="107"/>
      <c r="L2691" s="107"/>
      <c r="M2691" s="107"/>
      <c r="N2691" s="107"/>
      <c r="O2691" s="107"/>
      <c r="P2691" s="107"/>
    </row>
    <row r="2692" spans="2:16" s="3" customFormat="1" ht="13.2" x14ac:dyDescent="0.25">
      <c r="B2692" s="771" t="s">
        <v>519</v>
      </c>
      <c r="C2692" s="771"/>
      <c r="D2692" s="771"/>
      <c r="E2692" s="771"/>
      <c r="F2692" s="771"/>
      <c r="G2692" s="771"/>
      <c r="H2692" s="771"/>
      <c r="I2692" s="771"/>
      <c r="J2692" s="771"/>
      <c r="K2692" s="771"/>
      <c r="L2692" s="771"/>
      <c r="M2692" s="771"/>
      <c r="N2692" s="771"/>
      <c r="O2692" s="771"/>
      <c r="P2692" s="771"/>
    </row>
    <row r="2693" spans="2:16" s="3" customFormat="1" ht="13.2" x14ac:dyDescent="0.25">
      <c r="B2693" s="772" t="s">
        <v>520</v>
      </c>
      <c r="C2693" s="772"/>
      <c r="D2693" s="772"/>
      <c r="E2693" s="772"/>
      <c r="F2693" s="772"/>
      <c r="G2693" s="772"/>
      <c r="H2693" s="772"/>
      <c r="I2693" s="772"/>
      <c r="J2693" s="772"/>
      <c r="K2693" s="772"/>
      <c r="L2693" s="772"/>
      <c r="M2693" s="772"/>
      <c r="N2693" s="772"/>
      <c r="O2693" s="772"/>
      <c r="P2693" s="772"/>
    </row>
    <row r="2694" spans="2:16" s="3" customFormat="1" ht="13.2" x14ac:dyDescent="0.25">
      <c r="B2694" s="173" t="s">
        <v>414</v>
      </c>
      <c r="C2694" s="107"/>
      <c r="D2694" s="107"/>
      <c r="E2694" s="107"/>
      <c r="F2694" s="107"/>
      <c r="G2694" s="107"/>
      <c r="H2694" s="107"/>
      <c r="I2694" s="107"/>
      <c r="J2694" s="107"/>
      <c r="K2694" s="107"/>
      <c r="L2694" s="107"/>
      <c r="M2694" s="107"/>
      <c r="N2694" s="107"/>
      <c r="O2694" s="107"/>
      <c r="P2694" s="107"/>
    </row>
    <row r="2695" spans="2:16" s="3" customFormat="1" ht="13.2" x14ac:dyDescent="0.25">
      <c r="B2695" s="176"/>
      <c r="C2695" s="107"/>
      <c r="D2695" s="107"/>
      <c r="E2695" s="107"/>
      <c r="F2695" s="107"/>
      <c r="G2695" s="107"/>
      <c r="H2695" s="107"/>
      <c r="I2695" s="107"/>
      <c r="J2695" s="107"/>
      <c r="K2695" s="107"/>
      <c r="L2695" s="107"/>
      <c r="M2695" s="107"/>
      <c r="N2695" s="107"/>
      <c r="O2695" s="107"/>
      <c r="P2695" s="107"/>
    </row>
    <row r="2696" spans="2:16" s="3" customFormat="1" ht="13.2" x14ac:dyDescent="0.25">
      <c r="B2696" s="773" t="s">
        <v>34</v>
      </c>
      <c r="C2696" s="700" t="s">
        <v>7</v>
      </c>
      <c r="D2696" s="701"/>
      <c r="E2696" s="701"/>
      <c r="F2696" s="701"/>
      <c r="G2696" s="701"/>
      <c r="H2696" s="701"/>
      <c r="I2696" s="701"/>
      <c r="J2696" s="107"/>
      <c r="K2696" s="107"/>
      <c r="L2696" s="107"/>
      <c r="M2696" s="107"/>
      <c r="N2696" s="107"/>
      <c r="O2696" s="107"/>
      <c r="P2696" s="107"/>
    </row>
    <row r="2697" spans="2:16" s="3" customFormat="1" ht="13.2" x14ac:dyDescent="0.25">
      <c r="B2697" s="774"/>
      <c r="C2697" s="386">
        <v>2014</v>
      </c>
      <c r="D2697" s="387">
        <v>2015</v>
      </c>
      <c r="E2697" s="387">
        <v>2016</v>
      </c>
      <c r="F2697" s="387">
        <v>2017</v>
      </c>
      <c r="G2697" s="387">
        <v>2018</v>
      </c>
      <c r="H2697" s="387">
        <v>2019</v>
      </c>
      <c r="I2697" s="387">
        <v>2020</v>
      </c>
      <c r="J2697" s="107"/>
      <c r="K2697" s="107"/>
      <c r="L2697" s="107"/>
      <c r="M2697" s="107"/>
      <c r="N2697" s="107"/>
      <c r="O2697" s="107"/>
      <c r="P2697" s="107"/>
    </row>
    <row r="2698" spans="2:16" s="3" customFormat="1" ht="13.2" x14ac:dyDescent="0.25">
      <c r="B2698" s="126" t="s">
        <v>327</v>
      </c>
      <c r="C2698" s="249"/>
      <c r="D2698" s="250"/>
      <c r="E2698" s="250"/>
      <c r="F2698" s="250"/>
      <c r="G2698" s="250"/>
      <c r="H2698" s="250"/>
      <c r="I2698" s="546"/>
      <c r="J2698" s="107"/>
      <c r="K2698" s="107"/>
      <c r="L2698" s="107"/>
      <c r="M2698" s="107"/>
      <c r="N2698" s="107"/>
      <c r="O2698" s="107"/>
      <c r="P2698" s="107"/>
    </row>
    <row r="2699" spans="2:16" s="3" customFormat="1" ht="13.2" x14ac:dyDescent="0.25">
      <c r="B2699" s="618" t="s">
        <v>681</v>
      </c>
      <c r="C2699" s="522">
        <v>73</v>
      </c>
      <c r="D2699" s="616">
        <v>72</v>
      </c>
      <c r="E2699" s="616">
        <v>77</v>
      </c>
      <c r="F2699" s="616">
        <v>73</v>
      </c>
      <c r="G2699" s="616">
        <v>127</v>
      </c>
      <c r="H2699" s="616">
        <v>238</v>
      </c>
      <c r="I2699" s="617">
        <v>242</v>
      </c>
      <c r="J2699" s="107"/>
      <c r="K2699" s="107"/>
      <c r="L2699" s="107"/>
      <c r="M2699" s="107"/>
      <c r="N2699" s="107"/>
      <c r="O2699" s="107"/>
      <c r="P2699" s="107"/>
    </row>
    <row r="2700" spans="2:16" s="3" customFormat="1" ht="13.2" x14ac:dyDescent="0.25">
      <c r="B2700" s="618" t="s">
        <v>683</v>
      </c>
      <c r="C2700" s="522">
        <v>37</v>
      </c>
      <c r="D2700" s="441">
        <v>70</v>
      </c>
      <c r="E2700" s="441">
        <v>92</v>
      </c>
      <c r="F2700" s="441">
        <v>134</v>
      </c>
      <c r="G2700" s="441">
        <v>151</v>
      </c>
      <c r="H2700" s="415">
        <v>162</v>
      </c>
      <c r="I2700" s="521" t="s">
        <v>10</v>
      </c>
      <c r="J2700" s="107"/>
      <c r="K2700" s="107"/>
      <c r="L2700" s="107"/>
      <c r="M2700" s="107"/>
      <c r="N2700" s="107"/>
      <c r="O2700" s="107"/>
      <c r="P2700" s="107"/>
    </row>
    <row r="2701" spans="2:16" s="3" customFormat="1" ht="13.2" x14ac:dyDescent="0.25">
      <c r="B2701" s="618" t="s">
        <v>685</v>
      </c>
      <c r="C2701" s="522">
        <v>100</v>
      </c>
      <c r="D2701" s="441">
        <v>92</v>
      </c>
      <c r="E2701" s="441">
        <v>134</v>
      </c>
      <c r="F2701" s="441">
        <v>151</v>
      </c>
      <c r="G2701" s="441">
        <v>162</v>
      </c>
      <c r="H2701" s="415">
        <v>180</v>
      </c>
      <c r="I2701" s="521">
        <v>194</v>
      </c>
      <c r="J2701" s="46"/>
      <c r="K2701" s="46"/>
      <c r="L2701" s="46"/>
      <c r="M2701" s="46"/>
      <c r="N2701" s="46"/>
      <c r="O2701" s="46"/>
      <c r="P2701" s="46"/>
    </row>
    <row r="2702" spans="2:16" s="3" customFormat="1" ht="13.2" x14ac:dyDescent="0.25">
      <c r="B2702" s="618" t="s">
        <v>687</v>
      </c>
      <c r="C2702" s="522">
        <v>132</v>
      </c>
      <c r="D2702" s="616">
        <v>205</v>
      </c>
      <c r="E2702" s="616">
        <v>229</v>
      </c>
      <c r="F2702" s="616">
        <v>249</v>
      </c>
      <c r="G2702" s="616">
        <v>240</v>
      </c>
      <c r="H2702" s="616">
        <v>247</v>
      </c>
      <c r="I2702" s="617">
        <v>248</v>
      </c>
      <c r="J2702" s="46"/>
      <c r="K2702" s="46"/>
      <c r="L2702" s="46"/>
      <c r="M2702" s="46"/>
      <c r="N2702" s="46"/>
      <c r="O2702" s="46"/>
      <c r="P2702" s="46"/>
    </row>
    <row r="2703" spans="2:16" s="3" customFormat="1" ht="13.2" x14ac:dyDescent="0.25">
      <c r="B2703" s="618" t="s">
        <v>689</v>
      </c>
      <c r="C2703" s="522">
        <v>159</v>
      </c>
      <c r="D2703" s="616">
        <v>162</v>
      </c>
      <c r="E2703" s="616">
        <v>337</v>
      </c>
      <c r="F2703" s="616">
        <v>327</v>
      </c>
      <c r="G2703" s="616">
        <v>332</v>
      </c>
      <c r="H2703" s="616">
        <v>340</v>
      </c>
      <c r="I2703" s="617">
        <v>281</v>
      </c>
      <c r="J2703" s="46"/>
      <c r="K2703" s="46"/>
      <c r="L2703" s="46"/>
      <c r="M2703" s="46"/>
      <c r="N2703" s="46"/>
      <c r="O2703" s="46"/>
      <c r="P2703" s="46"/>
    </row>
    <row r="2704" spans="2:16" s="3" customFormat="1" ht="13.2" x14ac:dyDescent="0.25">
      <c r="B2704" s="123"/>
      <c r="C2704" s="181"/>
      <c r="D2704" s="348"/>
      <c r="E2704" s="348"/>
      <c r="F2704" s="348"/>
      <c r="G2704" s="348"/>
      <c r="H2704" s="348"/>
      <c r="I2704" s="547"/>
      <c r="J2704" s="46"/>
      <c r="K2704" s="46"/>
      <c r="L2704" s="46"/>
      <c r="M2704" s="46"/>
      <c r="N2704" s="46"/>
      <c r="O2704" s="46"/>
      <c r="P2704" s="46"/>
    </row>
    <row r="2705" spans="2:16" s="3" customFormat="1" ht="13.2" x14ac:dyDescent="0.25">
      <c r="B2705" s="126" t="s">
        <v>328</v>
      </c>
      <c r="C2705" s="181"/>
      <c r="D2705" s="348"/>
      <c r="E2705" s="348"/>
      <c r="F2705" s="348"/>
      <c r="G2705" s="348"/>
      <c r="H2705" s="348"/>
      <c r="I2705" s="547"/>
      <c r="J2705" s="46"/>
      <c r="K2705" s="46"/>
      <c r="L2705" s="46"/>
      <c r="M2705" s="46"/>
      <c r="N2705" s="46"/>
      <c r="O2705" s="46"/>
      <c r="P2705" s="46"/>
    </row>
    <row r="2706" spans="2:16" s="3" customFormat="1" ht="13.2" x14ac:dyDescent="0.25">
      <c r="B2706" s="123" t="s">
        <v>521</v>
      </c>
      <c r="C2706" s="181">
        <v>28</v>
      </c>
      <c r="D2706" s="348">
        <v>28</v>
      </c>
      <c r="E2706" s="348">
        <v>29</v>
      </c>
      <c r="F2706" s="348">
        <v>29</v>
      </c>
      <c r="G2706" s="348">
        <v>29</v>
      </c>
      <c r="H2706" s="348">
        <v>28</v>
      </c>
      <c r="I2706" s="547">
        <v>28</v>
      </c>
      <c r="J2706" s="46"/>
      <c r="K2706" s="46"/>
      <c r="L2706" s="46"/>
      <c r="M2706" s="46"/>
      <c r="N2706" s="46"/>
      <c r="O2706" s="46"/>
      <c r="P2706" s="46"/>
    </row>
    <row r="2707" spans="2:16" s="3" customFormat="1" ht="13.2" x14ac:dyDescent="0.25">
      <c r="B2707" s="123"/>
      <c r="C2707" s="181"/>
      <c r="D2707" s="348"/>
      <c r="E2707" s="348"/>
      <c r="F2707" s="348"/>
      <c r="G2707" s="348"/>
      <c r="H2707" s="348"/>
      <c r="I2707" s="547"/>
      <c r="J2707" s="46"/>
      <c r="K2707" s="46"/>
      <c r="L2707" s="46"/>
      <c r="M2707" s="46"/>
      <c r="N2707" s="46"/>
      <c r="O2707" s="46"/>
      <c r="P2707" s="46"/>
    </row>
    <row r="2708" spans="2:16" s="3" customFormat="1" ht="13.2" x14ac:dyDescent="0.25">
      <c r="B2708" s="126" t="s">
        <v>329</v>
      </c>
      <c r="C2708" s="181"/>
      <c r="D2708" s="348"/>
      <c r="E2708" s="348"/>
      <c r="F2708" s="348"/>
      <c r="G2708" s="348"/>
      <c r="H2708" s="348"/>
      <c r="I2708" s="547"/>
      <c r="J2708" s="46"/>
      <c r="K2708" s="46"/>
      <c r="L2708" s="46"/>
      <c r="M2708" s="46"/>
      <c r="N2708" s="46"/>
      <c r="O2708" s="46"/>
      <c r="P2708" s="46"/>
    </row>
    <row r="2709" spans="2:16" s="3" customFormat="1" ht="13.2" x14ac:dyDescent="0.25">
      <c r="B2709" s="123" t="s">
        <v>615</v>
      </c>
      <c r="C2709" s="181">
        <v>72</v>
      </c>
      <c r="D2709" s="348">
        <v>98</v>
      </c>
      <c r="E2709" s="348">
        <v>88</v>
      </c>
      <c r="F2709" s="348">
        <v>85</v>
      </c>
      <c r="G2709" s="348" t="s">
        <v>12</v>
      </c>
      <c r="H2709" s="348" t="s">
        <v>12</v>
      </c>
      <c r="I2709" s="547" t="s">
        <v>12</v>
      </c>
      <c r="J2709" s="46"/>
      <c r="K2709" s="46"/>
      <c r="L2709" s="46"/>
      <c r="M2709" s="46"/>
      <c r="N2709" s="46"/>
      <c r="O2709" s="46"/>
      <c r="P2709" s="46"/>
    </row>
    <row r="2710" spans="2:16" s="3" customFormat="1" ht="13.2" x14ac:dyDescent="0.25">
      <c r="B2710" s="123" t="s">
        <v>603</v>
      </c>
      <c r="C2710" s="181" t="s">
        <v>12</v>
      </c>
      <c r="D2710" s="348" t="s">
        <v>12</v>
      </c>
      <c r="E2710" s="348" t="s">
        <v>12</v>
      </c>
      <c r="F2710" s="348" t="s">
        <v>12</v>
      </c>
      <c r="G2710" s="348">
        <v>87</v>
      </c>
      <c r="H2710" s="348">
        <v>89</v>
      </c>
      <c r="I2710" s="547">
        <v>90</v>
      </c>
      <c r="J2710" s="46"/>
      <c r="K2710" s="46"/>
      <c r="L2710" s="46"/>
      <c r="M2710" s="46"/>
      <c r="N2710" s="46"/>
      <c r="O2710" s="46"/>
      <c r="P2710" s="46"/>
    </row>
    <row r="2711" spans="2:16" s="3" customFormat="1" ht="13.2" x14ac:dyDescent="0.25">
      <c r="B2711" s="123"/>
      <c r="C2711" s="181"/>
      <c r="D2711" s="348"/>
      <c r="E2711" s="348"/>
      <c r="F2711" s="348"/>
      <c r="G2711" s="348"/>
      <c r="H2711" s="348"/>
      <c r="I2711" s="547"/>
      <c r="J2711" s="46"/>
      <c r="K2711" s="46"/>
      <c r="L2711" s="46"/>
      <c r="M2711" s="46"/>
      <c r="N2711" s="46"/>
      <c r="O2711" s="46"/>
      <c r="P2711" s="46"/>
    </row>
    <row r="2712" spans="2:16" s="3" customFormat="1" ht="13.2" x14ac:dyDescent="0.25">
      <c r="B2712" s="126" t="s">
        <v>330</v>
      </c>
      <c r="C2712" s="181"/>
      <c r="D2712" s="348"/>
      <c r="E2712" s="348"/>
      <c r="F2712" s="348"/>
      <c r="G2712" s="348"/>
      <c r="H2712" s="348"/>
      <c r="I2712" s="547"/>
      <c r="J2712" s="46"/>
      <c r="K2712" s="46"/>
      <c r="L2712" s="46"/>
      <c r="M2712" s="46"/>
      <c r="N2712" s="46"/>
      <c r="O2712" s="46"/>
      <c r="P2712" s="46"/>
    </row>
    <row r="2713" spans="2:16" s="3" customFormat="1" ht="26.4" x14ac:dyDescent="0.25">
      <c r="B2713" s="179" t="s">
        <v>617</v>
      </c>
      <c r="C2713" s="181">
        <v>47</v>
      </c>
      <c r="D2713" s="348">
        <v>45</v>
      </c>
      <c r="E2713" s="348">
        <v>43</v>
      </c>
      <c r="F2713" s="348">
        <v>39</v>
      </c>
      <c r="G2713" s="348">
        <v>35</v>
      </c>
      <c r="H2713" s="348">
        <v>34</v>
      </c>
      <c r="I2713" s="547"/>
      <c r="J2713" s="46"/>
      <c r="K2713" s="46"/>
      <c r="L2713" s="46"/>
      <c r="M2713" s="46"/>
      <c r="N2713" s="46"/>
      <c r="O2713" s="46"/>
      <c r="P2713" s="46"/>
    </row>
    <row r="2714" spans="2:16" s="3" customFormat="1" ht="13.2" x14ac:dyDescent="0.25">
      <c r="B2714" s="179"/>
      <c r="C2714" s="181"/>
      <c r="D2714" s="348"/>
      <c r="E2714" s="348"/>
      <c r="F2714" s="348"/>
      <c r="G2714" s="348"/>
      <c r="H2714" s="348"/>
      <c r="I2714" s="547"/>
      <c r="J2714" s="46"/>
      <c r="K2714" s="46"/>
      <c r="L2714" s="46"/>
      <c r="M2714" s="46"/>
      <c r="N2714" s="46"/>
      <c r="O2714" s="46"/>
      <c r="P2714" s="46"/>
    </row>
    <row r="2715" spans="2:16" s="3" customFormat="1" ht="13.2" x14ac:dyDescent="0.25">
      <c r="B2715" s="126" t="s">
        <v>331</v>
      </c>
      <c r="C2715" s="181"/>
      <c r="D2715" s="348"/>
      <c r="E2715" s="348"/>
      <c r="F2715" s="348"/>
      <c r="G2715" s="348"/>
      <c r="H2715" s="348"/>
      <c r="I2715" s="547"/>
      <c r="J2715" s="46"/>
      <c r="K2715" s="46"/>
      <c r="L2715" s="46"/>
      <c r="M2715" s="46"/>
      <c r="N2715" s="46"/>
      <c r="O2715" s="46"/>
      <c r="P2715" s="46"/>
    </row>
    <row r="2716" spans="2:16" s="3" customFormat="1" ht="13.2" x14ac:dyDescent="0.25">
      <c r="B2716" s="75" t="s">
        <v>82</v>
      </c>
      <c r="C2716" s="181">
        <v>41</v>
      </c>
      <c r="D2716" s="348">
        <v>30</v>
      </c>
      <c r="E2716" s="348">
        <v>30</v>
      </c>
      <c r="F2716" s="348">
        <v>31</v>
      </c>
      <c r="G2716" s="348">
        <v>30</v>
      </c>
      <c r="H2716" s="348">
        <v>29</v>
      </c>
      <c r="I2716" s="547">
        <v>30</v>
      </c>
      <c r="J2716" s="46"/>
      <c r="K2716" s="46"/>
      <c r="L2716" s="46"/>
      <c r="M2716" s="46"/>
      <c r="N2716" s="46"/>
      <c r="O2716" s="46"/>
      <c r="P2716" s="46"/>
    </row>
    <row r="2717" spans="2:16" s="3" customFormat="1" ht="13.2" x14ac:dyDescent="0.25">
      <c r="B2717" s="75" t="s">
        <v>123</v>
      </c>
      <c r="C2717" s="181">
        <v>107</v>
      </c>
      <c r="D2717" s="348">
        <v>107</v>
      </c>
      <c r="E2717" s="348">
        <v>108</v>
      </c>
      <c r="F2717" s="348">
        <v>100</v>
      </c>
      <c r="G2717" s="348">
        <v>102</v>
      </c>
      <c r="H2717" s="348">
        <v>103</v>
      </c>
      <c r="I2717" s="547">
        <v>98</v>
      </c>
      <c r="J2717" s="46"/>
      <c r="K2717" s="46"/>
      <c r="L2717" s="46"/>
      <c r="M2717" s="46"/>
      <c r="N2717" s="46"/>
      <c r="O2717" s="46"/>
      <c r="P2717" s="46"/>
    </row>
    <row r="2718" spans="2:16" s="3" customFormat="1" ht="26.4" x14ac:dyDescent="0.25">
      <c r="B2718" s="180" t="s">
        <v>522</v>
      </c>
      <c r="C2718" s="181">
        <v>44</v>
      </c>
      <c r="D2718" s="348">
        <v>43</v>
      </c>
      <c r="E2718" s="348">
        <v>41</v>
      </c>
      <c r="F2718" s="348">
        <v>40</v>
      </c>
      <c r="G2718" s="348">
        <v>39</v>
      </c>
      <c r="H2718" s="348">
        <v>38</v>
      </c>
      <c r="I2718" s="547">
        <v>36</v>
      </c>
      <c r="J2718" s="46"/>
      <c r="K2718" s="46"/>
      <c r="L2718" s="46"/>
      <c r="M2718" s="46"/>
      <c r="N2718" s="46"/>
      <c r="O2718" s="46"/>
      <c r="P2718" s="46"/>
    </row>
    <row r="2719" spans="2:16" s="3" customFormat="1" ht="13.2" x14ac:dyDescent="0.25">
      <c r="B2719" s="180"/>
      <c r="C2719" s="181"/>
      <c r="D2719" s="348"/>
      <c r="E2719" s="348"/>
      <c r="F2719" s="348"/>
      <c r="G2719" s="348"/>
      <c r="H2719" s="348"/>
      <c r="I2719" s="547"/>
      <c r="J2719" s="46"/>
      <c r="K2719" s="46"/>
      <c r="L2719" s="46"/>
      <c r="M2719" s="46"/>
      <c r="N2719" s="46"/>
      <c r="O2719" s="46"/>
      <c r="P2719" s="46"/>
    </row>
    <row r="2720" spans="2:16" s="3" customFormat="1" ht="13.2" x14ac:dyDescent="0.25">
      <c r="B2720" s="126" t="s">
        <v>332</v>
      </c>
      <c r="C2720" s="181"/>
      <c r="D2720" s="348"/>
      <c r="E2720" s="348"/>
      <c r="F2720" s="348"/>
      <c r="G2720" s="348"/>
      <c r="H2720" s="348"/>
      <c r="I2720" s="547"/>
      <c r="J2720" s="182"/>
      <c r="K2720" s="182"/>
      <c r="L2720" s="182"/>
      <c r="M2720" s="182"/>
      <c r="N2720" s="182"/>
      <c r="O2720" s="182"/>
      <c r="P2720" s="182"/>
    </row>
    <row r="2721" spans="2:16" s="3" customFormat="1" ht="13.2" x14ac:dyDescent="0.25">
      <c r="B2721" s="179" t="s">
        <v>168</v>
      </c>
      <c r="C2721" s="181">
        <v>73</v>
      </c>
      <c r="D2721" s="348">
        <v>68</v>
      </c>
      <c r="E2721" s="348">
        <v>73</v>
      </c>
      <c r="F2721" s="348">
        <v>75</v>
      </c>
      <c r="G2721" s="348">
        <v>73</v>
      </c>
      <c r="H2721" s="348">
        <v>71</v>
      </c>
      <c r="I2721" s="547">
        <v>73</v>
      </c>
      <c r="J2721" s="183"/>
      <c r="K2721" s="183"/>
      <c r="L2721" s="183"/>
      <c r="M2721" s="183"/>
      <c r="N2721" s="183"/>
      <c r="O2721" s="183"/>
      <c r="P2721" s="183"/>
    </row>
    <row r="2722" spans="2:16" s="3" customFormat="1" ht="13.2" x14ac:dyDescent="0.25">
      <c r="B2722" s="179"/>
      <c r="C2722" s="181"/>
      <c r="D2722" s="348"/>
      <c r="E2722" s="348"/>
      <c r="F2722" s="348"/>
      <c r="G2722" s="348"/>
      <c r="H2722" s="348"/>
      <c r="I2722" s="547"/>
      <c r="J2722" s="183"/>
      <c r="K2722" s="183"/>
      <c r="L2722" s="183"/>
      <c r="M2722" s="183"/>
      <c r="N2722" s="183"/>
      <c r="O2722" s="183"/>
      <c r="P2722" s="183"/>
    </row>
    <row r="2723" spans="2:16" s="3" customFormat="1" ht="13.2" x14ac:dyDescent="0.25">
      <c r="B2723" s="126" t="s">
        <v>523</v>
      </c>
      <c r="C2723" s="181"/>
      <c r="D2723" s="348"/>
      <c r="E2723" s="348"/>
      <c r="F2723" s="348"/>
      <c r="G2723" s="348"/>
      <c r="H2723" s="348"/>
      <c r="I2723" s="547"/>
      <c r="J2723" s="183"/>
      <c r="K2723" s="183"/>
      <c r="L2723" s="183"/>
      <c r="M2723" s="183"/>
      <c r="N2723" s="183"/>
      <c r="O2723" s="183"/>
      <c r="P2723" s="183"/>
    </row>
    <row r="2724" spans="2:16" s="3" customFormat="1" ht="13.2" x14ac:dyDescent="0.25">
      <c r="B2724" s="179" t="s">
        <v>113</v>
      </c>
      <c r="C2724" s="181">
        <v>4</v>
      </c>
      <c r="D2724" s="348">
        <v>4</v>
      </c>
      <c r="E2724" s="348">
        <v>4</v>
      </c>
      <c r="F2724" s="348">
        <v>6</v>
      </c>
      <c r="G2724" s="348">
        <v>6</v>
      </c>
      <c r="H2724" s="348">
        <v>6</v>
      </c>
      <c r="I2724" s="548">
        <v>6</v>
      </c>
      <c r="J2724" s="183"/>
      <c r="K2724" s="183"/>
      <c r="L2724" s="183"/>
      <c r="M2724" s="183"/>
      <c r="N2724" s="183"/>
      <c r="O2724" s="183"/>
      <c r="P2724" s="183"/>
    </row>
    <row r="2725" spans="2:16" s="3" customFormat="1" ht="13.2" x14ac:dyDescent="0.25">
      <c r="B2725" s="179"/>
      <c r="C2725" s="181"/>
      <c r="D2725" s="348"/>
      <c r="E2725" s="348"/>
      <c r="F2725" s="348"/>
      <c r="G2725" s="348"/>
      <c r="H2725" s="348"/>
      <c r="I2725" s="547"/>
      <c r="J2725" s="183"/>
      <c r="K2725" s="183"/>
      <c r="L2725" s="183"/>
      <c r="M2725" s="183"/>
      <c r="N2725" s="183"/>
      <c r="O2725" s="183"/>
      <c r="P2725" s="183"/>
    </row>
    <row r="2726" spans="2:16" s="3" customFormat="1" ht="13.2" x14ac:dyDescent="0.25">
      <c r="B2726" s="126" t="s">
        <v>337</v>
      </c>
      <c r="C2726" s="181"/>
      <c r="D2726" s="348"/>
      <c r="E2726" s="348"/>
      <c r="F2726" s="348"/>
      <c r="G2726" s="348"/>
      <c r="H2726" s="348"/>
      <c r="I2726" s="547"/>
      <c r="J2726" s="182"/>
      <c r="K2726" s="182"/>
      <c r="L2726" s="182"/>
      <c r="M2726" s="182"/>
      <c r="N2726" s="182"/>
      <c r="O2726" s="182"/>
      <c r="P2726" s="182"/>
    </row>
    <row r="2727" spans="2:16" s="3" customFormat="1" ht="13.2" x14ac:dyDescent="0.25">
      <c r="B2727" s="179" t="s">
        <v>247</v>
      </c>
      <c r="C2727" s="181" t="s">
        <v>12</v>
      </c>
      <c r="D2727" s="348" t="s">
        <v>12</v>
      </c>
      <c r="E2727" s="348" t="s">
        <v>12</v>
      </c>
      <c r="F2727" s="348" t="s">
        <v>12</v>
      </c>
      <c r="G2727" s="348" t="s">
        <v>12</v>
      </c>
      <c r="H2727" s="348" t="s">
        <v>12</v>
      </c>
      <c r="I2727" s="547" t="s">
        <v>12</v>
      </c>
      <c r="J2727" s="183"/>
      <c r="K2727" s="183"/>
      <c r="L2727" s="183"/>
      <c r="M2727" s="183"/>
      <c r="N2727" s="183"/>
      <c r="O2727" s="183"/>
      <c r="P2727" s="183"/>
    </row>
    <row r="2728" spans="2:16" s="3" customFormat="1" ht="13.2" x14ac:dyDescent="0.25">
      <c r="B2728" s="127"/>
      <c r="C2728" s="181"/>
      <c r="D2728" s="348"/>
      <c r="E2728" s="348"/>
      <c r="F2728" s="348"/>
      <c r="G2728" s="348"/>
      <c r="H2728" s="348"/>
      <c r="I2728" s="547"/>
      <c r="J2728" s="46"/>
      <c r="K2728" s="46"/>
      <c r="L2728" s="46"/>
      <c r="M2728" s="46"/>
      <c r="N2728" s="46"/>
      <c r="O2728" s="46"/>
      <c r="P2728" s="46"/>
    </row>
    <row r="2729" spans="2:16" s="3" customFormat="1" ht="13.2" x14ac:dyDescent="0.25">
      <c r="B2729" s="126" t="s">
        <v>333</v>
      </c>
      <c r="C2729" s="181"/>
      <c r="D2729" s="348"/>
      <c r="E2729" s="348"/>
      <c r="F2729" s="348"/>
      <c r="G2729" s="348"/>
      <c r="H2729" s="348"/>
      <c r="I2729" s="547"/>
      <c r="J2729" s="46"/>
      <c r="K2729" s="46"/>
      <c r="L2729" s="46"/>
      <c r="M2729" s="46"/>
      <c r="N2729" s="46"/>
      <c r="O2729" s="46"/>
      <c r="P2729" s="46"/>
    </row>
    <row r="2730" spans="2:16" s="3" customFormat="1" ht="13.2" x14ac:dyDescent="0.25">
      <c r="B2730" s="127" t="s">
        <v>113</v>
      </c>
      <c r="C2730" s="181">
        <v>25</v>
      </c>
      <c r="D2730" s="348">
        <v>25</v>
      </c>
      <c r="E2730" s="348">
        <v>25</v>
      </c>
      <c r="F2730" s="348">
        <v>27</v>
      </c>
      <c r="G2730" s="348">
        <v>29</v>
      </c>
      <c r="H2730" s="348">
        <v>29</v>
      </c>
      <c r="I2730" s="547">
        <v>29</v>
      </c>
      <c r="J2730" s="46"/>
      <c r="K2730" s="46"/>
      <c r="L2730" s="46"/>
      <c r="M2730" s="46"/>
      <c r="N2730" s="46"/>
      <c r="O2730" s="46"/>
      <c r="P2730" s="46"/>
    </row>
    <row r="2731" spans="2:16" s="3" customFormat="1" ht="13.2" x14ac:dyDescent="0.25">
      <c r="B2731" s="127"/>
      <c r="C2731" s="181"/>
      <c r="D2731" s="348"/>
      <c r="E2731" s="348"/>
      <c r="F2731" s="348"/>
      <c r="G2731" s="348"/>
      <c r="H2731" s="348"/>
      <c r="I2731" s="547"/>
      <c r="J2731" s="46"/>
      <c r="K2731" s="46"/>
      <c r="L2731" s="46"/>
      <c r="M2731" s="46"/>
      <c r="N2731" s="46"/>
      <c r="O2731" s="46"/>
      <c r="P2731" s="46"/>
    </row>
    <row r="2732" spans="2:16" s="3" customFormat="1" ht="13.2" x14ac:dyDescent="0.25">
      <c r="B2732" s="126" t="s">
        <v>334</v>
      </c>
      <c r="C2732" s="181"/>
      <c r="D2732" s="348"/>
      <c r="E2732" s="348"/>
      <c r="F2732" s="348"/>
      <c r="G2732" s="348"/>
      <c r="H2732" s="348"/>
      <c r="I2732" s="547"/>
      <c r="J2732" s="46"/>
      <c r="K2732" s="46"/>
      <c r="L2732" s="46"/>
      <c r="M2732" s="46"/>
      <c r="N2732" s="46"/>
      <c r="O2732" s="46"/>
      <c r="P2732" s="46"/>
    </row>
    <row r="2733" spans="2:16" s="3" customFormat="1" ht="13.2" x14ac:dyDescent="0.25">
      <c r="B2733" s="122" t="s">
        <v>198</v>
      </c>
      <c r="C2733" s="181" t="s">
        <v>10</v>
      </c>
      <c r="D2733" s="348" t="s">
        <v>10</v>
      </c>
      <c r="E2733" s="348">
        <v>19</v>
      </c>
      <c r="F2733" s="348">
        <v>17</v>
      </c>
      <c r="G2733" s="348">
        <v>16</v>
      </c>
      <c r="H2733" s="348">
        <v>15</v>
      </c>
      <c r="I2733" s="547">
        <v>17</v>
      </c>
      <c r="J2733" s="46"/>
      <c r="K2733" s="46"/>
      <c r="L2733" s="46"/>
      <c r="M2733" s="46"/>
      <c r="N2733" s="46"/>
      <c r="O2733" s="46"/>
      <c r="P2733" s="46"/>
    </row>
    <row r="2734" spans="2:16" s="3" customFormat="1" ht="13.2" x14ac:dyDescent="0.25">
      <c r="B2734" s="122" t="s">
        <v>200</v>
      </c>
      <c r="C2734" s="181" t="s">
        <v>10</v>
      </c>
      <c r="D2734" s="348" t="s">
        <v>10</v>
      </c>
      <c r="E2734" s="348">
        <v>20</v>
      </c>
      <c r="F2734" s="348">
        <v>20</v>
      </c>
      <c r="G2734" s="348">
        <v>19</v>
      </c>
      <c r="H2734" s="348">
        <v>19</v>
      </c>
      <c r="I2734" s="547">
        <v>19</v>
      </c>
      <c r="J2734" s="46"/>
      <c r="K2734" s="46"/>
      <c r="L2734" s="46"/>
      <c r="M2734" s="46"/>
      <c r="N2734" s="46"/>
      <c r="O2734" s="46"/>
      <c r="P2734" s="46"/>
    </row>
    <row r="2735" spans="2:16" s="3" customFormat="1" ht="13.2" x14ac:dyDescent="0.25">
      <c r="B2735" s="122" t="s">
        <v>199</v>
      </c>
      <c r="C2735" s="181" t="s">
        <v>10</v>
      </c>
      <c r="D2735" s="348" t="s">
        <v>10</v>
      </c>
      <c r="E2735" s="348">
        <v>16</v>
      </c>
      <c r="F2735" s="348">
        <v>16</v>
      </c>
      <c r="G2735" s="348">
        <v>16</v>
      </c>
      <c r="H2735" s="348">
        <v>16</v>
      </c>
      <c r="I2735" s="547">
        <v>17</v>
      </c>
      <c r="J2735" s="46"/>
      <c r="K2735" s="46"/>
      <c r="L2735" s="46"/>
      <c r="M2735" s="46"/>
      <c r="N2735" s="46"/>
      <c r="O2735" s="46"/>
      <c r="P2735" s="46"/>
    </row>
    <row r="2736" spans="2:16" s="3" customFormat="1" ht="13.2" x14ac:dyDescent="0.25">
      <c r="B2736" s="122"/>
      <c r="C2736" s="181"/>
      <c r="D2736" s="348"/>
      <c r="E2736" s="348"/>
      <c r="F2736" s="348"/>
      <c r="G2736" s="348"/>
      <c r="H2736" s="348"/>
      <c r="I2736" s="547"/>
      <c r="J2736" s="46"/>
      <c r="K2736" s="46"/>
      <c r="L2736" s="46"/>
      <c r="M2736" s="46"/>
      <c r="N2736" s="46"/>
      <c r="O2736" s="46"/>
      <c r="P2736" s="46"/>
    </row>
    <row r="2737" spans="2:16" s="3" customFormat="1" ht="13.2" x14ac:dyDescent="0.25">
      <c r="B2737" s="126" t="s">
        <v>335</v>
      </c>
      <c r="C2737" s="181"/>
      <c r="D2737" s="348"/>
      <c r="E2737" s="348"/>
      <c r="F2737" s="348"/>
      <c r="G2737" s="348"/>
      <c r="H2737" s="348"/>
      <c r="I2737" s="547"/>
      <c r="J2737" s="46"/>
      <c r="K2737" s="46"/>
      <c r="L2737" s="46"/>
      <c r="M2737" s="46"/>
      <c r="N2737" s="46"/>
      <c r="O2737" s="46"/>
      <c r="P2737" s="46"/>
    </row>
    <row r="2738" spans="2:16" s="3" customFormat="1" ht="13.2" x14ac:dyDescent="0.25">
      <c r="B2738" s="122" t="s">
        <v>290</v>
      </c>
      <c r="C2738" s="181">
        <v>41</v>
      </c>
      <c r="D2738" s="348">
        <v>56</v>
      </c>
      <c r="E2738" s="348">
        <v>53</v>
      </c>
      <c r="F2738" s="348">
        <v>52</v>
      </c>
      <c r="G2738" s="348">
        <v>52</v>
      </c>
      <c r="H2738" s="348">
        <v>52</v>
      </c>
      <c r="I2738" s="547">
        <v>52</v>
      </c>
      <c r="J2738" s="46"/>
      <c r="K2738" s="46"/>
      <c r="L2738" s="46"/>
      <c r="M2738" s="46"/>
      <c r="N2738" s="46"/>
      <c r="O2738" s="46"/>
      <c r="P2738" s="46"/>
    </row>
    <row r="2739" spans="2:16" s="3" customFormat="1" ht="13.2" x14ac:dyDescent="0.25">
      <c r="B2739" s="122"/>
      <c r="C2739" s="181"/>
      <c r="D2739" s="348"/>
      <c r="E2739" s="348"/>
      <c r="F2739" s="348"/>
      <c r="G2739" s="348"/>
      <c r="H2739" s="348"/>
      <c r="I2739" s="547"/>
      <c r="J2739" s="46"/>
      <c r="K2739" s="46"/>
      <c r="L2739" s="46"/>
      <c r="M2739" s="46"/>
      <c r="N2739" s="46"/>
      <c r="O2739" s="46"/>
      <c r="P2739" s="46"/>
    </row>
    <row r="2740" spans="2:16" s="3" customFormat="1" ht="13.2" x14ac:dyDescent="0.25">
      <c r="B2740" s="126" t="s">
        <v>336</v>
      </c>
      <c r="C2740" s="181"/>
      <c r="D2740" s="348"/>
      <c r="E2740" s="348"/>
      <c r="F2740" s="348"/>
      <c r="G2740" s="348"/>
      <c r="H2740" s="348"/>
      <c r="I2740" s="547"/>
      <c r="J2740" s="185"/>
      <c r="K2740" s="185"/>
      <c r="L2740" s="185"/>
      <c r="M2740" s="185"/>
      <c r="N2740" s="185"/>
      <c r="O2740" s="185"/>
      <c r="P2740" s="183"/>
    </row>
    <row r="2741" spans="2:16" s="3" customFormat="1" ht="13.2" x14ac:dyDescent="0.25">
      <c r="B2741" s="124" t="s">
        <v>214</v>
      </c>
      <c r="C2741" s="181">
        <v>17</v>
      </c>
      <c r="D2741" s="348">
        <v>22</v>
      </c>
      <c r="E2741" s="348">
        <v>22</v>
      </c>
      <c r="F2741" s="348">
        <v>19</v>
      </c>
      <c r="G2741" s="348">
        <v>20</v>
      </c>
      <c r="H2741" s="348">
        <v>19</v>
      </c>
      <c r="I2741" s="547">
        <v>19</v>
      </c>
      <c r="J2741" s="185"/>
      <c r="K2741" s="185"/>
      <c r="L2741" s="185"/>
      <c r="M2741" s="185"/>
      <c r="N2741" s="185"/>
      <c r="O2741" s="185"/>
      <c r="P2741" s="183"/>
    </row>
    <row r="2742" spans="2:16" s="3" customFormat="1" ht="13.2" x14ac:dyDescent="0.25">
      <c r="B2742" s="124"/>
      <c r="C2742" s="181"/>
      <c r="D2742" s="348"/>
      <c r="E2742" s="348"/>
      <c r="F2742" s="348"/>
      <c r="G2742" s="348"/>
      <c r="H2742" s="348"/>
      <c r="I2742" s="547"/>
      <c r="J2742" s="185"/>
      <c r="K2742" s="185"/>
      <c r="L2742" s="185"/>
      <c r="M2742" s="185"/>
      <c r="N2742" s="185"/>
      <c r="O2742" s="185"/>
      <c r="P2742" s="183"/>
    </row>
    <row r="2743" spans="2:16" s="3" customFormat="1" ht="13.2" x14ac:dyDescent="0.25">
      <c r="B2743" s="126" t="s">
        <v>338</v>
      </c>
      <c r="C2743" s="181"/>
      <c r="D2743" s="348"/>
      <c r="E2743" s="348"/>
      <c r="F2743" s="348"/>
      <c r="G2743" s="348"/>
      <c r="H2743" s="348"/>
      <c r="I2743" s="547"/>
      <c r="J2743" s="46"/>
      <c r="K2743" s="46"/>
      <c r="L2743" s="46"/>
      <c r="M2743" s="46"/>
      <c r="N2743" s="46"/>
      <c r="O2743" s="46"/>
      <c r="P2743" s="46"/>
    </row>
    <row r="2744" spans="2:16" s="3" customFormat="1" ht="13.2" x14ac:dyDescent="0.25">
      <c r="B2744" s="128" t="s">
        <v>227</v>
      </c>
      <c r="C2744" s="181">
        <v>31</v>
      </c>
      <c r="D2744" s="348">
        <v>29</v>
      </c>
      <c r="E2744" s="348">
        <v>29</v>
      </c>
      <c r="F2744" s="348">
        <v>29</v>
      </c>
      <c r="G2744" s="348">
        <v>29</v>
      </c>
      <c r="H2744" s="348">
        <v>29</v>
      </c>
      <c r="I2744" s="547">
        <v>29</v>
      </c>
      <c r="J2744" s="46"/>
      <c r="K2744" s="46"/>
      <c r="L2744" s="46"/>
      <c r="M2744" s="46"/>
      <c r="N2744" s="46"/>
      <c r="O2744" s="46"/>
      <c r="P2744" s="46"/>
    </row>
    <row r="2745" spans="2:16" s="3" customFormat="1" ht="13.2" x14ac:dyDescent="0.25">
      <c r="B2745" s="128"/>
      <c r="C2745" s="181"/>
      <c r="D2745" s="348"/>
      <c r="E2745" s="348"/>
      <c r="F2745" s="348"/>
      <c r="G2745" s="348"/>
      <c r="H2745" s="348"/>
      <c r="I2745" s="547"/>
      <c r="J2745" s="46"/>
      <c r="K2745" s="46"/>
      <c r="L2745" s="46"/>
      <c r="M2745" s="46"/>
      <c r="N2745" s="46"/>
      <c r="O2745" s="46"/>
      <c r="P2745" s="46"/>
    </row>
    <row r="2746" spans="2:16" s="3" customFormat="1" ht="13.2" x14ac:dyDescent="0.25">
      <c r="B2746" s="126" t="s">
        <v>339</v>
      </c>
      <c r="C2746" s="181"/>
      <c r="D2746" s="348"/>
      <c r="E2746" s="348"/>
      <c r="F2746" s="348"/>
      <c r="G2746" s="348"/>
      <c r="H2746" s="348"/>
      <c r="I2746" s="547"/>
      <c r="J2746" s="46"/>
      <c r="K2746" s="46"/>
      <c r="L2746" s="46"/>
      <c r="M2746" s="46"/>
      <c r="N2746" s="46"/>
      <c r="O2746" s="46"/>
      <c r="P2746" s="46"/>
    </row>
    <row r="2747" spans="2:16" s="3" customFormat="1" ht="13.2" x14ac:dyDescent="0.25">
      <c r="B2747" s="128" t="s">
        <v>282</v>
      </c>
      <c r="C2747" s="181">
        <v>25</v>
      </c>
      <c r="D2747" s="348">
        <v>24</v>
      </c>
      <c r="E2747" s="348">
        <v>24</v>
      </c>
      <c r="F2747" s="348">
        <v>23</v>
      </c>
      <c r="G2747" s="348">
        <v>22</v>
      </c>
      <c r="H2747" s="348">
        <v>21</v>
      </c>
      <c r="I2747" s="547">
        <v>21</v>
      </c>
      <c r="J2747" s="46"/>
      <c r="K2747" s="46"/>
      <c r="L2747" s="46"/>
      <c r="M2747" s="46"/>
      <c r="N2747" s="46"/>
      <c r="O2747" s="46"/>
      <c r="P2747" s="46"/>
    </row>
    <row r="2748" spans="2:16" s="3" customFormat="1" ht="13.2" x14ac:dyDescent="0.25">
      <c r="B2748" s="128"/>
      <c r="C2748" s="181"/>
      <c r="D2748" s="348"/>
      <c r="E2748" s="348"/>
      <c r="F2748" s="348"/>
      <c r="G2748" s="348"/>
      <c r="H2748" s="348"/>
      <c r="I2748" s="547"/>
      <c r="J2748" s="46"/>
      <c r="K2748" s="46"/>
      <c r="L2748" s="46"/>
      <c r="M2748" s="46"/>
      <c r="N2748" s="46"/>
      <c r="O2748" s="46"/>
      <c r="P2748" s="46"/>
    </row>
    <row r="2749" spans="2:16" s="3" customFormat="1" ht="13.2" x14ac:dyDescent="0.25">
      <c r="B2749" s="126" t="s">
        <v>340</v>
      </c>
      <c r="C2749" s="181"/>
      <c r="D2749" s="348"/>
      <c r="E2749" s="348"/>
      <c r="F2749" s="348"/>
      <c r="G2749" s="348"/>
      <c r="H2749" s="348"/>
      <c r="I2749" s="547"/>
      <c r="J2749" s="46"/>
      <c r="K2749" s="46"/>
      <c r="L2749" s="46"/>
      <c r="M2749" s="46"/>
      <c r="N2749" s="46"/>
      <c r="O2749" s="46"/>
      <c r="P2749" s="46"/>
    </row>
    <row r="2750" spans="2:16" s="3" customFormat="1" ht="13.2" x14ac:dyDescent="0.25">
      <c r="B2750" s="127" t="s">
        <v>255</v>
      </c>
      <c r="C2750" s="181">
        <v>7</v>
      </c>
      <c r="D2750" s="348">
        <v>7</v>
      </c>
      <c r="E2750" s="348">
        <v>6</v>
      </c>
      <c r="F2750" s="348">
        <v>6</v>
      </c>
      <c r="G2750" s="348">
        <v>6</v>
      </c>
      <c r="H2750" s="348">
        <v>6</v>
      </c>
      <c r="I2750" s="547">
        <v>6</v>
      </c>
      <c r="J2750" s="46"/>
      <c r="K2750" s="46"/>
      <c r="L2750" s="46"/>
      <c r="M2750" s="46"/>
      <c r="N2750" s="46"/>
      <c r="O2750" s="46"/>
      <c r="P2750" s="46"/>
    </row>
    <row r="2751" spans="2:16" s="3" customFormat="1" ht="13.2" x14ac:dyDescent="0.25">
      <c r="B2751" s="130" t="s">
        <v>256</v>
      </c>
      <c r="C2751" s="345">
        <v>16</v>
      </c>
      <c r="D2751" s="346">
        <v>16</v>
      </c>
      <c r="E2751" s="346">
        <v>16</v>
      </c>
      <c r="F2751" s="346">
        <v>16</v>
      </c>
      <c r="G2751" s="346">
        <v>16</v>
      </c>
      <c r="H2751" s="346">
        <v>16</v>
      </c>
      <c r="I2751" s="549">
        <v>16</v>
      </c>
      <c r="J2751" s="46"/>
      <c r="K2751" s="46"/>
      <c r="L2751" s="46"/>
      <c r="M2751" s="46"/>
      <c r="N2751" s="46"/>
      <c r="O2751" s="46"/>
      <c r="P2751" s="46"/>
    </row>
    <row r="2752" spans="2:16" s="3" customFormat="1" ht="13.2" x14ac:dyDescent="0.25">
      <c r="B2752" s="118"/>
      <c r="C2752" s="70"/>
      <c r="D2752" s="70"/>
      <c r="E2752" s="46"/>
      <c r="F2752" s="46"/>
      <c r="G2752" s="46"/>
      <c r="H2752" s="46"/>
      <c r="I2752" s="46"/>
      <c r="J2752" s="46"/>
      <c r="K2752" s="46"/>
      <c r="L2752" s="46"/>
      <c r="M2752" s="46"/>
      <c r="N2752" s="46"/>
      <c r="O2752" s="46"/>
      <c r="P2752" s="46"/>
    </row>
    <row r="2753" spans="2:16" s="3" customFormat="1" ht="13.2" x14ac:dyDescent="0.25">
      <c r="B2753" s="708" t="s">
        <v>524</v>
      </c>
      <c r="C2753" s="708"/>
      <c r="D2753" s="708"/>
      <c r="E2753" s="708"/>
      <c r="F2753" s="708"/>
      <c r="G2753" s="708"/>
      <c r="H2753" s="708"/>
      <c r="I2753" s="708"/>
      <c r="J2753" s="708"/>
      <c r="K2753" s="708"/>
      <c r="L2753" s="708"/>
      <c r="M2753" s="708"/>
      <c r="N2753" s="708"/>
      <c r="O2753" s="708"/>
      <c r="P2753" s="708"/>
    </row>
    <row r="2754" spans="2:16" s="3" customFormat="1" ht="13.2" x14ac:dyDescent="0.25">
      <c r="B2754" s="775" t="s">
        <v>525</v>
      </c>
      <c r="C2754" s="775"/>
      <c r="D2754" s="775"/>
      <c r="E2754" s="775"/>
      <c r="F2754" s="775"/>
      <c r="G2754" s="775"/>
      <c r="H2754" s="775"/>
      <c r="I2754" s="775"/>
      <c r="J2754" s="775"/>
      <c r="K2754" s="775"/>
      <c r="L2754" s="775"/>
      <c r="M2754" s="775"/>
      <c r="N2754" s="775"/>
      <c r="O2754" s="775"/>
      <c r="P2754" s="775"/>
    </row>
    <row r="2755" spans="2:16" s="3" customFormat="1" ht="13.2" x14ac:dyDescent="0.25">
      <c r="B2755" s="291" t="s">
        <v>414</v>
      </c>
      <c r="C2755" s="21"/>
      <c r="D2755" s="21"/>
      <c r="E2755" s="20"/>
      <c r="F2755" s="20"/>
      <c r="G2755" s="20"/>
      <c r="H2755" s="20"/>
      <c r="I2755" s="20"/>
      <c r="J2755" s="46"/>
      <c r="K2755" s="46"/>
      <c r="L2755" s="46"/>
      <c r="M2755" s="46"/>
      <c r="N2755" s="46"/>
      <c r="O2755" s="46"/>
      <c r="P2755" s="46"/>
    </row>
    <row r="2756" spans="2:16" s="3" customFormat="1" ht="13.2" x14ac:dyDescent="0.25">
      <c r="B2756" s="290"/>
      <c r="C2756" s="5"/>
      <c r="D2756" s="5"/>
      <c r="E2756" s="20"/>
      <c r="F2756" s="20"/>
      <c r="G2756" s="20"/>
      <c r="H2756" s="20"/>
      <c r="I2756" s="20"/>
      <c r="J2756" s="46"/>
      <c r="K2756" s="46"/>
      <c r="L2756" s="46"/>
      <c r="M2756" s="46"/>
      <c r="N2756" s="46"/>
      <c r="O2756" s="46"/>
      <c r="P2756" s="46"/>
    </row>
    <row r="2757" spans="2:16" s="3" customFormat="1" ht="13.2" x14ac:dyDescent="0.25">
      <c r="B2757" s="776" t="s">
        <v>34</v>
      </c>
      <c r="C2757" s="700" t="s">
        <v>526</v>
      </c>
      <c r="D2757" s="701"/>
      <c r="E2757" s="701"/>
      <c r="F2757" s="701"/>
      <c r="G2757" s="701"/>
      <c r="H2757" s="701"/>
      <c r="I2757" s="701"/>
      <c r="J2757" s="778"/>
      <c r="K2757" s="778"/>
      <c r="L2757" s="778"/>
      <c r="M2757" s="778"/>
      <c r="N2757" s="778"/>
      <c r="O2757" s="778"/>
      <c r="P2757" s="778"/>
    </row>
    <row r="2758" spans="2:16" s="3" customFormat="1" ht="13.2" x14ac:dyDescent="0.25">
      <c r="B2758" s="777"/>
      <c r="C2758" s="386">
        <v>2014</v>
      </c>
      <c r="D2758" s="387">
        <v>2015</v>
      </c>
      <c r="E2758" s="387">
        <v>2016</v>
      </c>
      <c r="F2758" s="387">
        <v>2017</v>
      </c>
      <c r="G2758" s="387">
        <v>2018</v>
      </c>
      <c r="H2758" s="387">
        <v>2019</v>
      </c>
      <c r="I2758" s="387">
        <v>2020</v>
      </c>
      <c r="J2758" s="187"/>
      <c r="K2758" s="187"/>
      <c r="L2758" s="187"/>
      <c r="M2758" s="187"/>
      <c r="N2758" s="187"/>
      <c r="O2758" s="187"/>
      <c r="P2758" s="187"/>
    </row>
    <row r="2759" spans="2:16" s="3" customFormat="1" ht="13.2" x14ac:dyDescent="0.25">
      <c r="B2759" s="467" t="s">
        <v>327</v>
      </c>
      <c r="C2759" s="319"/>
      <c r="D2759" s="318"/>
      <c r="E2759" s="318"/>
      <c r="F2759" s="318"/>
      <c r="G2759" s="318"/>
      <c r="H2759" s="318"/>
      <c r="I2759" s="542"/>
      <c r="J2759" s="70"/>
      <c r="K2759" s="70"/>
      <c r="L2759" s="70"/>
      <c r="M2759" s="46"/>
      <c r="N2759" s="46"/>
      <c r="O2759" s="46"/>
      <c r="P2759" s="46"/>
    </row>
    <row r="2760" spans="2:16" s="3" customFormat="1" ht="13.2" x14ac:dyDescent="0.25">
      <c r="B2760" s="468" t="s">
        <v>681</v>
      </c>
      <c r="C2760" s="326">
        <v>1.369</v>
      </c>
      <c r="D2760" s="330">
        <v>251.13900000000001</v>
      </c>
      <c r="E2760" s="330">
        <v>279.24700000000001</v>
      </c>
      <c r="F2760" s="330">
        <v>284.46100000000001</v>
      </c>
      <c r="G2760" s="330">
        <v>715.50099999999998</v>
      </c>
      <c r="H2760" s="330">
        <v>17</v>
      </c>
      <c r="I2760" s="550">
        <v>107</v>
      </c>
      <c r="J2760" s="160"/>
      <c r="K2760" s="160"/>
      <c r="L2760" s="160"/>
      <c r="M2760" s="189"/>
      <c r="N2760" s="189"/>
      <c r="O2760" s="189"/>
      <c r="P2760" s="189"/>
    </row>
    <row r="2761" spans="2:16" s="3" customFormat="1" ht="13.2" x14ac:dyDescent="0.25">
      <c r="B2761" s="468" t="s">
        <v>683</v>
      </c>
      <c r="C2761" s="326">
        <v>253.44899999999998</v>
      </c>
      <c r="D2761" s="330">
        <v>1.4770000000000001</v>
      </c>
      <c r="E2761" s="330">
        <v>1.405</v>
      </c>
      <c r="F2761" s="330">
        <v>1.4219999999999999</v>
      </c>
      <c r="G2761" s="330">
        <v>1.454</v>
      </c>
      <c r="H2761" s="330">
        <v>1.0329999999999999</v>
      </c>
      <c r="I2761" s="551" t="s">
        <v>10</v>
      </c>
      <c r="J2761" s="160"/>
      <c r="K2761" s="160"/>
      <c r="L2761" s="160"/>
      <c r="M2761" s="189"/>
      <c r="N2761" s="189"/>
      <c r="O2761" s="189"/>
      <c r="P2761" s="189"/>
    </row>
    <row r="2762" spans="2:16" s="3" customFormat="1" ht="13.2" x14ac:dyDescent="0.25">
      <c r="B2762" s="468" t="s">
        <v>685</v>
      </c>
      <c r="C2762" s="326">
        <v>1.7999999999999999E-2</v>
      </c>
      <c r="D2762" s="330">
        <v>3.5000000000000003E-2</v>
      </c>
      <c r="E2762" s="330">
        <v>3.9E-2</v>
      </c>
      <c r="F2762" s="330">
        <v>4.4999999999999998E-2</v>
      </c>
      <c r="G2762" s="330">
        <v>7.0000000000000007E-2</v>
      </c>
      <c r="H2762" s="330">
        <v>4.3999999999999997E-2</v>
      </c>
      <c r="I2762" s="551">
        <v>0.03</v>
      </c>
      <c r="J2762" s="160"/>
      <c r="K2762" s="160"/>
      <c r="L2762" s="160"/>
      <c r="M2762" s="189"/>
      <c r="N2762" s="189"/>
      <c r="O2762" s="189"/>
      <c r="P2762" s="189"/>
    </row>
    <row r="2763" spans="2:16" s="3" customFormat="1" ht="13.2" x14ac:dyDescent="0.25">
      <c r="B2763" s="468" t="s">
        <v>687</v>
      </c>
      <c r="C2763" s="326">
        <v>1.0049999999999999</v>
      </c>
      <c r="D2763" s="330">
        <v>1.036</v>
      </c>
      <c r="E2763" s="330">
        <v>0.97399999999999998</v>
      </c>
      <c r="F2763" s="330">
        <v>0.96</v>
      </c>
      <c r="G2763" s="330">
        <v>0.80899999999999994</v>
      </c>
      <c r="H2763" s="330">
        <v>1.3120000000000001</v>
      </c>
      <c r="I2763" s="552">
        <v>1.2110000000000001</v>
      </c>
      <c r="J2763" s="160"/>
      <c r="K2763" s="160"/>
      <c r="L2763" s="160"/>
      <c r="M2763" s="189"/>
      <c r="N2763" s="189"/>
      <c r="O2763" s="189"/>
      <c r="P2763" s="189"/>
    </row>
    <row r="2764" spans="2:16" s="3" customFormat="1" ht="13.2" x14ac:dyDescent="0.25">
      <c r="B2764" s="468" t="s">
        <v>689</v>
      </c>
      <c r="C2764" s="326" t="s">
        <v>12</v>
      </c>
      <c r="D2764" s="330">
        <v>0.192</v>
      </c>
      <c r="E2764" s="330">
        <v>0.155</v>
      </c>
      <c r="F2764" s="330">
        <v>1.538</v>
      </c>
      <c r="G2764" s="330">
        <v>3.266</v>
      </c>
      <c r="H2764" s="330">
        <v>3.653</v>
      </c>
      <c r="I2764" s="552">
        <v>3.294</v>
      </c>
      <c r="J2764" s="160"/>
      <c r="K2764" s="160"/>
      <c r="L2764" s="160"/>
      <c r="M2764" s="189"/>
      <c r="N2764" s="189"/>
      <c r="O2764" s="189"/>
      <c r="P2764" s="189"/>
    </row>
    <row r="2765" spans="2:16" s="3" customFormat="1" ht="13.2" x14ac:dyDescent="0.25">
      <c r="B2765" s="123"/>
      <c r="C2765" s="221"/>
      <c r="D2765" s="407"/>
      <c r="E2765" s="407"/>
      <c r="F2765" s="407"/>
      <c r="G2765" s="407"/>
      <c r="H2765" s="407"/>
      <c r="I2765" s="553"/>
      <c r="J2765" s="160"/>
      <c r="K2765" s="160"/>
      <c r="L2765" s="160"/>
      <c r="M2765" s="189"/>
      <c r="N2765" s="189"/>
      <c r="O2765" s="189"/>
      <c r="P2765" s="189"/>
    </row>
    <row r="2766" spans="2:16" s="3" customFormat="1" ht="13.2" x14ac:dyDescent="0.25">
      <c r="B2766" s="126" t="s">
        <v>328</v>
      </c>
      <c r="C2766" s="221"/>
      <c r="D2766" s="407"/>
      <c r="E2766" s="407"/>
      <c r="F2766" s="407"/>
      <c r="G2766" s="407"/>
      <c r="H2766" s="407"/>
      <c r="I2766" s="553"/>
      <c r="J2766" s="160"/>
      <c r="K2766" s="160"/>
      <c r="L2766" s="160"/>
      <c r="M2766" s="189"/>
      <c r="N2766" s="189"/>
      <c r="O2766" s="189"/>
      <c r="P2766" s="189"/>
    </row>
    <row r="2767" spans="2:16" s="3" customFormat="1" ht="13.2" x14ac:dyDescent="0.25">
      <c r="B2767" s="123" t="s">
        <v>521</v>
      </c>
      <c r="C2767" s="221">
        <v>295.85964200000001</v>
      </c>
      <c r="D2767" s="407">
        <v>157.512539</v>
      </c>
      <c r="E2767" s="407">
        <v>111.74304400000001</v>
      </c>
      <c r="F2767" s="407">
        <v>96.074043000000003</v>
      </c>
      <c r="G2767" s="407">
        <v>246.11754224960001</v>
      </c>
      <c r="H2767" s="407">
        <v>189.86639599999998</v>
      </c>
      <c r="I2767" s="553">
        <v>190.517234</v>
      </c>
      <c r="J2767" s="160"/>
      <c r="K2767" s="160"/>
      <c r="L2767" s="160"/>
      <c r="M2767" s="189"/>
      <c r="N2767" s="189"/>
      <c r="O2767" s="189"/>
      <c r="P2767" s="189"/>
    </row>
    <row r="2768" spans="2:16" s="3" customFormat="1" ht="13.2" x14ac:dyDescent="0.25">
      <c r="B2768" s="123"/>
      <c r="C2768" s="221"/>
      <c r="D2768" s="407"/>
      <c r="E2768" s="407"/>
      <c r="F2768" s="407"/>
      <c r="G2768" s="407"/>
      <c r="H2768" s="407"/>
      <c r="I2768" s="553"/>
      <c r="J2768" s="160"/>
      <c r="K2768" s="160"/>
      <c r="L2768" s="160"/>
      <c r="M2768" s="189"/>
      <c r="N2768" s="189"/>
      <c r="O2768" s="189"/>
      <c r="P2768" s="189"/>
    </row>
    <row r="2769" spans="2:16" s="3" customFormat="1" ht="13.2" x14ac:dyDescent="0.25">
      <c r="B2769" s="126" t="s">
        <v>329</v>
      </c>
      <c r="C2769" s="221"/>
      <c r="D2769" s="407"/>
      <c r="E2769" s="407"/>
      <c r="F2769" s="407"/>
      <c r="G2769" s="407"/>
      <c r="H2769" s="407"/>
      <c r="I2769" s="553"/>
      <c r="J2769" s="160"/>
      <c r="K2769" s="160"/>
      <c r="L2769" s="160"/>
      <c r="M2769" s="189"/>
      <c r="N2769" s="189"/>
      <c r="O2769" s="189"/>
      <c r="P2769" s="189"/>
    </row>
    <row r="2770" spans="2:16" s="3" customFormat="1" ht="13.2" x14ac:dyDescent="0.25">
      <c r="B2770" s="123" t="s">
        <v>615</v>
      </c>
      <c r="C2770" s="221">
        <v>1.2050000000000001</v>
      </c>
      <c r="D2770" s="407">
        <v>1.224</v>
      </c>
      <c r="E2770" s="407">
        <v>1.262</v>
      </c>
      <c r="F2770" s="407">
        <v>1.26</v>
      </c>
      <c r="G2770" s="407" t="s">
        <v>12</v>
      </c>
      <c r="H2770" s="407" t="s">
        <v>12</v>
      </c>
      <c r="I2770" s="553" t="s">
        <v>12</v>
      </c>
      <c r="J2770" s="160"/>
      <c r="K2770" s="160"/>
      <c r="L2770" s="160"/>
      <c r="M2770" s="189"/>
      <c r="N2770" s="189"/>
      <c r="O2770" s="189"/>
      <c r="P2770" s="189"/>
    </row>
    <row r="2771" spans="2:16" s="3" customFormat="1" ht="13.2" x14ac:dyDescent="0.25">
      <c r="B2771" s="123" t="s">
        <v>603</v>
      </c>
      <c r="C2771" s="221" t="s">
        <v>12</v>
      </c>
      <c r="D2771" s="407" t="s">
        <v>12</v>
      </c>
      <c r="E2771" s="407" t="s">
        <v>12</v>
      </c>
      <c r="F2771" s="407" t="s">
        <v>12</v>
      </c>
      <c r="G2771" s="407">
        <v>1.129</v>
      </c>
      <c r="H2771" s="407">
        <v>1.3</v>
      </c>
      <c r="I2771" s="553">
        <v>1.7150000000000001</v>
      </c>
      <c r="J2771" s="160"/>
      <c r="K2771" s="160"/>
      <c r="L2771" s="160"/>
      <c r="M2771" s="189"/>
      <c r="N2771" s="189"/>
      <c r="O2771" s="189"/>
      <c r="P2771" s="189"/>
    </row>
    <row r="2772" spans="2:16" s="3" customFormat="1" ht="13.2" x14ac:dyDescent="0.25">
      <c r="B2772" s="123"/>
      <c r="C2772" s="221"/>
      <c r="D2772" s="407"/>
      <c r="E2772" s="407"/>
      <c r="F2772" s="407"/>
      <c r="G2772" s="407"/>
      <c r="H2772" s="407"/>
      <c r="I2772" s="553"/>
      <c r="J2772" s="160"/>
      <c r="K2772" s="160"/>
      <c r="L2772" s="160"/>
      <c r="M2772" s="189"/>
      <c r="N2772" s="189"/>
      <c r="O2772" s="189"/>
      <c r="P2772" s="189"/>
    </row>
    <row r="2773" spans="2:16" s="3" customFormat="1" ht="13.2" x14ac:dyDescent="0.25">
      <c r="B2773" s="126" t="s">
        <v>330</v>
      </c>
      <c r="C2773" s="195"/>
      <c r="D2773" s="367"/>
      <c r="E2773" s="367"/>
      <c r="F2773" s="367"/>
      <c r="G2773" s="367"/>
      <c r="H2773" s="408"/>
      <c r="I2773" s="554"/>
      <c r="J2773" s="95"/>
      <c r="K2773" s="95"/>
      <c r="L2773" s="95"/>
      <c r="M2773" s="189"/>
      <c r="N2773" s="189"/>
      <c r="O2773" s="189"/>
      <c r="P2773" s="189"/>
    </row>
    <row r="2774" spans="2:16" s="3" customFormat="1" ht="26.4" x14ac:dyDescent="0.25">
      <c r="B2774" s="179" t="s">
        <v>266</v>
      </c>
      <c r="C2774" s="195">
        <v>364</v>
      </c>
      <c r="D2774" s="367">
        <v>358</v>
      </c>
      <c r="E2774" s="367">
        <v>349</v>
      </c>
      <c r="F2774" s="367">
        <v>343</v>
      </c>
      <c r="G2774" s="367">
        <v>340</v>
      </c>
      <c r="H2774" s="409">
        <v>347</v>
      </c>
      <c r="I2774" s="555"/>
      <c r="J2774" s="95"/>
      <c r="K2774" s="95"/>
      <c r="L2774" s="95"/>
      <c r="M2774" s="189"/>
      <c r="N2774" s="189"/>
      <c r="O2774" s="189"/>
      <c r="P2774" s="189"/>
    </row>
    <row r="2775" spans="2:16" s="3" customFormat="1" ht="13.2" x14ac:dyDescent="0.25">
      <c r="B2775" s="179"/>
      <c r="C2775" s="195"/>
      <c r="D2775" s="367"/>
      <c r="E2775" s="367"/>
      <c r="F2775" s="367"/>
      <c r="G2775" s="367"/>
      <c r="H2775" s="409"/>
      <c r="I2775" s="555"/>
      <c r="J2775" s="95"/>
      <c r="K2775" s="95"/>
      <c r="L2775" s="95"/>
      <c r="M2775" s="189"/>
      <c r="N2775" s="189"/>
      <c r="O2775" s="189"/>
      <c r="P2775" s="189"/>
    </row>
    <row r="2776" spans="2:16" s="3" customFormat="1" ht="13.2" x14ac:dyDescent="0.25">
      <c r="B2776" s="126" t="s">
        <v>331</v>
      </c>
      <c r="C2776" s="195"/>
      <c r="D2776" s="367"/>
      <c r="E2776" s="367"/>
      <c r="F2776" s="367"/>
      <c r="G2776" s="367"/>
      <c r="H2776" s="408"/>
      <c r="I2776" s="554"/>
      <c r="J2776" s="95"/>
      <c r="K2776" s="95"/>
      <c r="L2776" s="95"/>
      <c r="M2776" s="189"/>
      <c r="N2776" s="189"/>
      <c r="O2776" s="189"/>
      <c r="P2776" s="189"/>
    </row>
    <row r="2777" spans="2:16" s="3" customFormat="1" ht="13.2" x14ac:dyDescent="0.25">
      <c r="B2777" s="75" t="s">
        <v>82</v>
      </c>
      <c r="C2777" s="195">
        <v>0.52100000000000002</v>
      </c>
      <c r="D2777" s="367">
        <v>0.36899999999999999</v>
      </c>
      <c r="E2777" s="367">
        <v>0.29199999999999998</v>
      </c>
      <c r="F2777" s="367">
        <v>0.253</v>
      </c>
      <c r="G2777" s="367">
        <v>0.20300000000000001</v>
      </c>
      <c r="H2777" s="408">
        <v>0.20299999999999999</v>
      </c>
      <c r="I2777" s="554">
        <v>0.24</v>
      </c>
      <c r="J2777" s="95"/>
      <c r="K2777" s="95"/>
      <c r="L2777" s="95"/>
      <c r="M2777" s="189"/>
      <c r="N2777" s="189"/>
      <c r="O2777" s="189"/>
      <c r="P2777" s="189"/>
    </row>
    <row r="2778" spans="2:16" s="3" customFormat="1" ht="13.2" x14ac:dyDescent="0.25">
      <c r="B2778" s="75" t="s">
        <v>123</v>
      </c>
      <c r="C2778" s="195">
        <v>0.19800000000000001</v>
      </c>
      <c r="D2778" s="367">
        <v>0.20200000000000001</v>
      </c>
      <c r="E2778" s="367">
        <v>0.19800000000000001</v>
      </c>
      <c r="F2778" s="367">
        <v>0.83</v>
      </c>
      <c r="G2778" s="367">
        <v>0.86</v>
      </c>
      <c r="H2778" s="408">
        <v>0.74</v>
      </c>
      <c r="I2778" s="554">
        <v>0.44</v>
      </c>
      <c r="J2778" s="95"/>
      <c r="K2778" s="95"/>
      <c r="L2778" s="95"/>
      <c r="M2778" s="189"/>
      <c r="N2778" s="189"/>
      <c r="O2778" s="189"/>
      <c r="P2778" s="189"/>
    </row>
    <row r="2779" spans="2:16" s="3" customFormat="1" ht="26.4" x14ac:dyDescent="0.25">
      <c r="B2779" s="180" t="s">
        <v>527</v>
      </c>
      <c r="C2779" s="195">
        <v>8.8999999999999996E-2</v>
      </c>
      <c r="D2779" s="367">
        <v>0.09</v>
      </c>
      <c r="E2779" s="367">
        <v>8.7999999999999995E-2</v>
      </c>
      <c r="F2779" s="367">
        <v>8.5000000000000006E-2</v>
      </c>
      <c r="G2779" s="367">
        <v>8.4000000000000005E-2</v>
      </c>
      <c r="H2779" s="408">
        <v>8.3000000000000004E-2</v>
      </c>
      <c r="I2779" s="554">
        <v>8.3000000000000004E-2</v>
      </c>
      <c r="J2779" s="95"/>
      <c r="K2779" s="95"/>
      <c r="L2779" s="95"/>
      <c r="M2779" s="189"/>
      <c r="N2779" s="189"/>
      <c r="O2779" s="189"/>
      <c r="P2779" s="189"/>
    </row>
    <row r="2780" spans="2:16" s="3" customFormat="1" ht="13.2" x14ac:dyDescent="0.25">
      <c r="B2780" s="180"/>
      <c r="C2780" s="195"/>
      <c r="D2780" s="367"/>
      <c r="E2780" s="367"/>
      <c r="F2780" s="367"/>
      <c r="G2780" s="367"/>
      <c r="H2780" s="408"/>
      <c r="I2780" s="554"/>
      <c r="J2780" s="95"/>
      <c r="K2780" s="95"/>
      <c r="L2780" s="95"/>
      <c r="M2780" s="189"/>
      <c r="N2780" s="189"/>
      <c r="O2780" s="189"/>
      <c r="P2780" s="189"/>
    </row>
    <row r="2781" spans="2:16" s="3" customFormat="1" ht="13.2" x14ac:dyDescent="0.25">
      <c r="B2781" s="126" t="s">
        <v>332</v>
      </c>
      <c r="C2781" s="471"/>
      <c r="D2781" s="410"/>
      <c r="E2781" s="410"/>
      <c r="F2781" s="410"/>
      <c r="G2781" s="410"/>
      <c r="H2781" s="408"/>
      <c r="I2781" s="554"/>
      <c r="J2781" s="50"/>
      <c r="K2781" s="50"/>
      <c r="L2781" s="160"/>
      <c r="M2781" s="189"/>
      <c r="N2781" s="189"/>
      <c r="O2781" s="189"/>
      <c r="P2781" s="189"/>
    </row>
    <row r="2782" spans="2:16" s="3" customFormat="1" ht="13.2" x14ac:dyDescent="0.25">
      <c r="B2782" s="179" t="s">
        <v>113</v>
      </c>
      <c r="C2782" s="471" t="s">
        <v>10</v>
      </c>
      <c r="D2782" s="410" t="s">
        <v>10</v>
      </c>
      <c r="E2782" s="410" t="s">
        <v>10</v>
      </c>
      <c r="F2782" s="410" t="s">
        <v>10</v>
      </c>
      <c r="G2782" s="410" t="s">
        <v>10</v>
      </c>
      <c r="H2782" s="410" t="s">
        <v>10</v>
      </c>
      <c r="I2782" s="556" t="s">
        <v>10</v>
      </c>
      <c r="J2782" s="50"/>
      <c r="K2782" s="50"/>
      <c r="L2782" s="160"/>
      <c r="M2782" s="189"/>
      <c r="N2782" s="189"/>
      <c r="O2782" s="189"/>
      <c r="P2782" s="189"/>
    </row>
    <row r="2783" spans="2:16" s="3" customFormat="1" ht="13.2" x14ac:dyDescent="0.25">
      <c r="B2783" s="179"/>
      <c r="C2783" s="471"/>
      <c r="D2783" s="410"/>
      <c r="E2783" s="410"/>
      <c r="F2783" s="410"/>
      <c r="G2783" s="410"/>
      <c r="H2783" s="410"/>
      <c r="I2783" s="556"/>
      <c r="J2783" s="50"/>
      <c r="K2783" s="50"/>
      <c r="L2783" s="160"/>
      <c r="M2783" s="189"/>
      <c r="N2783" s="189"/>
      <c r="O2783" s="189"/>
      <c r="P2783" s="189"/>
    </row>
    <row r="2784" spans="2:16" s="3" customFormat="1" ht="13.2" x14ac:dyDescent="0.25">
      <c r="B2784" s="126" t="s">
        <v>477</v>
      </c>
      <c r="C2784" s="471"/>
      <c r="D2784" s="410"/>
      <c r="E2784" s="410"/>
      <c r="F2784" s="410"/>
      <c r="G2784" s="410"/>
      <c r="H2784" s="410"/>
      <c r="I2784" s="556"/>
      <c r="J2784" s="50"/>
      <c r="K2784" s="50"/>
      <c r="L2784" s="160"/>
      <c r="M2784" s="189"/>
      <c r="N2784" s="189"/>
      <c r="O2784" s="189"/>
      <c r="P2784" s="189"/>
    </row>
    <row r="2785" spans="2:16" s="3" customFormat="1" ht="13.2" x14ac:dyDescent="0.25">
      <c r="B2785" s="179" t="s">
        <v>113</v>
      </c>
      <c r="C2785" s="471">
        <v>7</v>
      </c>
      <c r="D2785" s="410">
        <v>9</v>
      </c>
      <c r="E2785" s="410">
        <v>11</v>
      </c>
      <c r="F2785" s="410">
        <v>13</v>
      </c>
      <c r="G2785" s="410">
        <v>53</v>
      </c>
      <c r="H2785" s="410">
        <v>60</v>
      </c>
      <c r="I2785" s="556">
        <v>69</v>
      </c>
      <c r="J2785" s="50"/>
      <c r="K2785" s="50"/>
      <c r="L2785" s="160"/>
      <c r="M2785" s="189"/>
      <c r="N2785" s="189"/>
      <c r="O2785" s="189"/>
      <c r="P2785" s="189"/>
    </row>
    <row r="2786" spans="2:16" s="3" customFormat="1" ht="13.2" x14ac:dyDescent="0.25">
      <c r="B2786" s="179"/>
      <c r="C2786" s="471"/>
      <c r="D2786" s="410"/>
      <c r="E2786" s="410"/>
      <c r="F2786" s="410"/>
      <c r="G2786" s="410"/>
      <c r="H2786" s="410"/>
      <c r="I2786" s="556"/>
      <c r="J2786" s="50"/>
      <c r="K2786" s="50"/>
      <c r="L2786" s="160"/>
      <c r="M2786" s="189"/>
      <c r="N2786" s="189"/>
      <c r="O2786" s="189"/>
      <c r="P2786" s="189"/>
    </row>
    <row r="2787" spans="2:16" s="3" customFormat="1" ht="13.2" x14ac:dyDescent="0.25">
      <c r="B2787" s="126" t="s">
        <v>337</v>
      </c>
      <c r="C2787" s="218"/>
      <c r="D2787" s="288"/>
      <c r="E2787" s="288"/>
      <c r="F2787" s="288"/>
      <c r="G2787" s="288"/>
      <c r="H2787" s="288"/>
      <c r="I2787" s="544"/>
      <c r="J2787" s="182"/>
      <c r="K2787" s="182"/>
      <c r="L2787" s="182"/>
      <c r="M2787" s="182"/>
      <c r="N2787" s="182"/>
      <c r="O2787" s="182"/>
      <c r="P2787" s="182"/>
    </row>
    <row r="2788" spans="2:16" s="3" customFormat="1" ht="13.2" x14ac:dyDescent="0.25">
      <c r="B2788" s="179" t="s">
        <v>247</v>
      </c>
      <c r="C2788" s="472">
        <v>68</v>
      </c>
      <c r="D2788" s="411">
        <v>113</v>
      </c>
      <c r="E2788" s="411">
        <v>96</v>
      </c>
      <c r="F2788" s="411">
        <v>150</v>
      </c>
      <c r="G2788" s="411">
        <v>36</v>
      </c>
      <c r="H2788" s="411">
        <v>56</v>
      </c>
      <c r="I2788" s="557">
        <v>46</v>
      </c>
      <c r="J2788" s="183"/>
      <c r="K2788" s="183"/>
      <c r="L2788" s="183"/>
      <c r="M2788" s="183"/>
      <c r="N2788" s="183"/>
      <c r="O2788" s="183"/>
      <c r="P2788" s="183"/>
    </row>
    <row r="2789" spans="2:16" s="3" customFormat="1" ht="13.2" x14ac:dyDescent="0.25">
      <c r="B2789" s="179"/>
      <c r="C2789" s="472"/>
      <c r="D2789" s="411"/>
      <c r="E2789" s="411"/>
      <c r="F2789" s="411"/>
      <c r="G2789" s="411"/>
      <c r="H2789" s="408"/>
      <c r="I2789" s="554"/>
      <c r="J2789" s="183"/>
      <c r="K2789" s="183"/>
      <c r="L2789" s="183"/>
      <c r="M2789" s="183"/>
      <c r="N2789" s="183"/>
      <c r="O2789" s="183"/>
      <c r="P2789" s="183"/>
    </row>
    <row r="2790" spans="2:16" s="3" customFormat="1" ht="13.2" x14ac:dyDescent="0.25">
      <c r="B2790" s="126" t="s">
        <v>333</v>
      </c>
      <c r="C2790" s="472"/>
      <c r="D2790" s="411"/>
      <c r="E2790" s="411"/>
      <c r="F2790" s="411"/>
      <c r="G2790" s="411"/>
      <c r="H2790" s="411"/>
      <c r="I2790" s="557"/>
      <c r="J2790" s="183"/>
      <c r="K2790" s="183"/>
      <c r="L2790" s="183"/>
      <c r="M2790" s="183"/>
      <c r="N2790" s="183"/>
      <c r="O2790" s="183"/>
      <c r="P2790" s="183"/>
    </row>
    <row r="2791" spans="2:16" s="3" customFormat="1" ht="13.2" x14ac:dyDescent="0.25">
      <c r="B2791" s="179" t="s">
        <v>113</v>
      </c>
      <c r="C2791" s="472">
        <v>755</v>
      </c>
      <c r="D2791" s="411">
        <v>691</v>
      </c>
      <c r="E2791" s="411">
        <v>607</v>
      </c>
      <c r="F2791" s="411">
        <v>513</v>
      </c>
      <c r="G2791" s="411">
        <v>408</v>
      </c>
      <c r="H2791" s="411">
        <v>305</v>
      </c>
      <c r="I2791" s="557">
        <v>109</v>
      </c>
      <c r="J2791" s="183"/>
      <c r="K2791" s="183"/>
      <c r="L2791" s="183"/>
      <c r="M2791" s="183"/>
      <c r="N2791" s="183"/>
      <c r="O2791" s="183"/>
      <c r="P2791" s="183"/>
    </row>
    <row r="2792" spans="2:16" s="3" customFormat="1" ht="13.2" x14ac:dyDescent="0.25">
      <c r="B2792" s="179"/>
      <c r="C2792" s="472"/>
      <c r="D2792" s="411"/>
      <c r="E2792" s="411"/>
      <c r="F2792" s="411"/>
      <c r="G2792" s="411"/>
      <c r="H2792" s="411"/>
      <c r="I2792" s="557"/>
      <c r="J2792" s="183"/>
      <c r="K2792" s="183"/>
      <c r="L2792" s="183"/>
      <c r="M2792" s="183"/>
      <c r="N2792" s="183"/>
      <c r="O2792" s="183"/>
      <c r="P2792" s="183"/>
    </row>
    <row r="2793" spans="2:16" s="3" customFormat="1" ht="13.2" x14ac:dyDescent="0.25">
      <c r="B2793" s="126" t="s">
        <v>334</v>
      </c>
      <c r="C2793" s="218"/>
      <c r="D2793" s="288"/>
      <c r="E2793" s="288"/>
      <c r="F2793" s="288"/>
      <c r="G2793" s="288"/>
      <c r="H2793" s="288"/>
      <c r="I2793" s="544"/>
      <c r="J2793" s="50"/>
      <c r="K2793" s="50"/>
      <c r="L2793" s="50"/>
      <c r="M2793" s="189"/>
      <c r="N2793" s="189"/>
      <c r="O2793" s="189"/>
      <c r="P2793" s="189"/>
    </row>
    <row r="2794" spans="2:16" s="3" customFormat="1" ht="13.2" x14ac:dyDescent="0.25">
      <c r="B2794" s="122" t="s">
        <v>201</v>
      </c>
      <c r="C2794" s="218">
        <v>1.4E-2</v>
      </c>
      <c r="D2794" s="288">
        <v>1.0999999999999999E-2</v>
      </c>
      <c r="E2794" s="288">
        <v>1.0999999999999999E-2</v>
      </c>
      <c r="F2794" s="288">
        <v>1.7999999999999999E-2</v>
      </c>
      <c r="G2794" s="288">
        <v>1.7999999999999999E-2</v>
      </c>
      <c r="H2794" s="408">
        <v>1.4999999999999999E-2</v>
      </c>
      <c r="I2794" s="554">
        <v>0.03</v>
      </c>
      <c r="J2794" s="50"/>
      <c r="K2794" s="50"/>
      <c r="L2794" s="50"/>
      <c r="M2794" s="189"/>
      <c r="N2794" s="189"/>
      <c r="O2794" s="189"/>
      <c r="P2794" s="189"/>
    </row>
    <row r="2795" spans="2:16" s="3" customFormat="1" ht="13.2" x14ac:dyDescent="0.25">
      <c r="B2795" s="122"/>
      <c r="C2795" s="218"/>
      <c r="D2795" s="288"/>
      <c r="E2795" s="288"/>
      <c r="F2795" s="288"/>
      <c r="G2795" s="288"/>
      <c r="H2795" s="288"/>
      <c r="I2795" s="544"/>
      <c r="J2795" s="50"/>
      <c r="K2795" s="50"/>
      <c r="L2795" s="50"/>
      <c r="M2795" s="189"/>
      <c r="N2795" s="189"/>
      <c r="O2795" s="189"/>
      <c r="P2795" s="189"/>
    </row>
    <row r="2796" spans="2:16" s="3" customFormat="1" ht="13.2" x14ac:dyDescent="0.25">
      <c r="B2796" s="126" t="s">
        <v>335</v>
      </c>
      <c r="C2796" s="218"/>
      <c r="D2796" s="288"/>
      <c r="E2796" s="288"/>
      <c r="F2796" s="288"/>
      <c r="G2796" s="288"/>
      <c r="H2796" s="288"/>
      <c r="I2796" s="544"/>
      <c r="J2796" s="50"/>
      <c r="K2796" s="50"/>
      <c r="L2796" s="50"/>
      <c r="M2796" s="189"/>
      <c r="N2796" s="189"/>
      <c r="O2796" s="189"/>
      <c r="P2796" s="189"/>
    </row>
    <row r="2797" spans="2:16" s="3" customFormat="1" ht="13.2" x14ac:dyDescent="0.25">
      <c r="B2797" s="122" t="s">
        <v>290</v>
      </c>
      <c r="C2797" s="218">
        <v>82</v>
      </c>
      <c r="D2797" s="288">
        <v>74</v>
      </c>
      <c r="E2797" s="288">
        <v>80</v>
      </c>
      <c r="F2797" s="288">
        <v>90</v>
      </c>
      <c r="G2797" s="288">
        <v>85</v>
      </c>
      <c r="H2797" s="288">
        <v>87</v>
      </c>
      <c r="I2797" s="544">
        <v>83</v>
      </c>
      <c r="J2797" s="50"/>
      <c r="K2797" s="50"/>
      <c r="L2797" s="50"/>
      <c r="M2797" s="189"/>
      <c r="N2797" s="189"/>
      <c r="O2797" s="189"/>
      <c r="P2797" s="189"/>
    </row>
    <row r="2798" spans="2:16" s="3" customFormat="1" ht="13.2" x14ac:dyDescent="0.25">
      <c r="B2798" s="122"/>
      <c r="C2798" s="218"/>
      <c r="D2798" s="288"/>
      <c r="E2798" s="288"/>
      <c r="F2798" s="288"/>
      <c r="G2798" s="288"/>
      <c r="H2798" s="288"/>
      <c r="I2798" s="544"/>
      <c r="J2798" s="50"/>
      <c r="K2798" s="50"/>
      <c r="L2798" s="50"/>
      <c r="M2798" s="189"/>
      <c r="N2798" s="189"/>
      <c r="O2798" s="189"/>
      <c r="P2798" s="189"/>
    </row>
    <row r="2799" spans="2:16" s="3" customFormat="1" ht="13.2" x14ac:dyDescent="0.25">
      <c r="B2799" s="126" t="s">
        <v>336</v>
      </c>
      <c r="C2799" s="218"/>
      <c r="D2799" s="288"/>
      <c r="E2799" s="288"/>
      <c r="F2799" s="288"/>
      <c r="G2799" s="288"/>
      <c r="H2799" s="288"/>
      <c r="I2799" s="544"/>
      <c r="J2799" s="185"/>
      <c r="K2799" s="185"/>
      <c r="L2799" s="185"/>
      <c r="M2799" s="185"/>
      <c r="N2799" s="185"/>
      <c r="O2799" s="185"/>
      <c r="P2799" s="183"/>
    </row>
    <row r="2800" spans="2:16" s="3" customFormat="1" ht="13.2" x14ac:dyDescent="0.25">
      <c r="B2800" s="124" t="s">
        <v>214</v>
      </c>
      <c r="C2800" s="218">
        <v>36</v>
      </c>
      <c r="D2800" s="288">
        <v>75</v>
      </c>
      <c r="E2800" s="288">
        <v>88</v>
      </c>
      <c r="F2800" s="288">
        <v>97</v>
      </c>
      <c r="G2800" s="288">
        <v>110</v>
      </c>
      <c r="H2800" s="408">
        <v>122</v>
      </c>
      <c r="I2800" s="554">
        <v>127</v>
      </c>
      <c r="J2800" s="185"/>
      <c r="K2800" s="185"/>
      <c r="L2800" s="185"/>
      <c r="M2800" s="185"/>
      <c r="N2800" s="185"/>
      <c r="O2800" s="185"/>
      <c r="P2800" s="183"/>
    </row>
    <row r="2801" spans="2:16" s="3" customFormat="1" ht="13.2" x14ac:dyDescent="0.25">
      <c r="B2801" s="124"/>
      <c r="C2801" s="218"/>
      <c r="D2801" s="288"/>
      <c r="E2801" s="288"/>
      <c r="F2801" s="288"/>
      <c r="G2801" s="288"/>
      <c r="H2801" s="408"/>
      <c r="I2801" s="554"/>
      <c r="J2801" s="185"/>
      <c r="K2801" s="185"/>
      <c r="L2801" s="185"/>
      <c r="M2801" s="185"/>
      <c r="N2801" s="185"/>
      <c r="O2801" s="185"/>
      <c r="P2801" s="183"/>
    </row>
    <row r="2802" spans="2:16" s="3" customFormat="1" ht="13.2" x14ac:dyDescent="0.25">
      <c r="B2802" s="126" t="s">
        <v>338</v>
      </c>
      <c r="C2802" s="473"/>
      <c r="D2802" s="469"/>
      <c r="E2802" s="469"/>
      <c r="F2802" s="469"/>
      <c r="G2802" s="469"/>
      <c r="H2802" s="408"/>
      <c r="I2802" s="554"/>
      <c r="J2802" s="45"/>
      <c r="K2802" s="45"/>
      <c r="L2802" s="45"/>
      <c r="M2802" s="189"/>
      <c r="N2802" s="189"/>
      <c r="O2802" s="189"/>
      <c r="P2802" s="189"/>
    </row>
    <row r="2803" spans="2:16" s="3" customFormat="1" ht="13.2" x14ac:dyDescent="0.25">
      <c r="B2803" s="128" t="s">
        <v>227</v>
      </c>
      <c r="C2803" s="474">
        <v>0.03</v>
      </c>
      <c r="D2803" s="470">
        <v>1.0999999999999999E-2</v>
      </c>
      <c r="E2803" s="470">
        <v>4.4999999999999998E-2</v>
      </c>
      <c r="F2803" s="470">
        <v>4.7E-2</v>
      </c>
      <c r="G2803" s="470">
        <v>3.9E-2</v>
      </c>
      <c r="H2803" s="408">
        <v>3.6999999999999998E-2</v>
      </c>
      <c r="I2803" s="554">
        <v>4.2999999999999997E-2</v>
      </c>
      <c r="J2803" s="45"/>
      <c r="K2803" s="45"/>
      <c r="L2803" s="45"/>
      <c r="M2803" s="189"/>
      <c r="N2803" s="189"/>
      <c r="O2803" s="189"/>
      <c r="P2803" s="189"/>
    </row>
    <row r="2804" spans="2:16" s="3" customFormat="1" ht="13.2" x14ac:dyDescent="0.25">
      <c r="B2804" s="128" t="s">
        <v>228</v>
      </c>
      <c r="C2804" s="475">
        <v>8.8999999999999996E-2</v>
      </c>
      <c r="D2804" s="412">
        <v>0.17199999999999999</v>
      </c>
      <c r="E2804" s="412">
        <v>0.14000000000000001</v>
      </c>
      <c r="F2804" s="412">
        <v>6.6000000000000003E-2</v>
      </c>
      <c r="G2804" s="412">
        <v>8.8999999999999996E-2</v>
      </c>
      <c r="H2804" s="408">
        <v>0.111</v>
      </c>
      <c r="I2804" s="554">
        <v>0.121</v>
      </c>
      <c r="J2804" s="50"/>
      <c r="K2804" s="160"/>
      <c r="L2804" s="160"/>
      <c r="M2804" s="191"/>
      <c r="N2804" s="191"/>
      <c r="O2804" s="191"/>
      <c r="P2804" s="191"/>
    </row>
    <row r="2805" spans="2:16" s="3" customFormat="1" ht="13.2" x14ac:dyDescent="0.25">
      <c r="B2805" s="128"/>
      <c r="C2805" s="475"/>
      <c r="D2805" s="412"/>
      <c r="E2805" s="412"/>
      <c r="F2805" s="412"/>
      <c r="G2805" s="412"/>
      <c r="H2805" s="408"/>
      <c r="I2805" s="554"/>
      <c r="J2805" s="161"/>
      <c r="K2805" s="160"/>
      <c r="L2805" s="160"/>
      <c r="M2805" s="191"/>
      <c r="N2805" s="191"/>
      <c r="O2805" s="191"/>
      <c r="P2805" s="191"/>
    </row>
    <row r="2806" spans="2:16" s="3" customFormat="1" ht="13.2" x14ac:dyDescent="0.25">
      <c r="B2806" s="126" t="s">
        <v>339</v>
      </c>
      <c r="C2806" s="475"/>
      <c r="D2806" s="412"/>
      <c r="E2806" s="412"/>
      <c r="F2806" s="412"/>
      <c r="G2806" s="412"/>
      <c r="H2806" s="408"/>
      <c r="I2806" s="554"/>
      <c r="J2806" s="161"/>
      <c r="K2806" s="160"/>
      <c r="L2806" s="160"/>
      <c r="M2806" s="191"/>
      <c r="N2806" s="191"/>
      <c r="O2806" s="191"/>
      <c r="P2806" s="191"/>
    </row>
    <row r="2807" spans="2:16" s="3" customFormat="1" ht="13.2" x14ac:dyDescent="0.25">
      <c r="B2807" s="128" t="s">
        <v>282</v>
      </c>
      <c r="C2807" s="475">
        <v>0.66500000000000004</v>
      </c>
      <c r="D2807" s="412">
        <v>0.66900000000000004</v>
      </c>
      <c r="E2807" s="412">
        <v>0.69699999999999995</v>
      </c>
      <c r="F2807" s="412">
        <v>0.69899999999999995</v>
      </c>
      <c r="G2807" s="412">
        <v>0.70599999999999996</v>
      </c>
      <c r="H2807" s="412">
        <v>0.69000000000000006</v>
      </c>
      <c r="I2807" s="558">
        <v>0.70099999999999996</v>
      </c>
      <c r="J2807" s="161"/>
      <c r="K2807" s="160"/>
      <c r="L2807" s="160"/>
      <c r="M2807" s="191"/>
      <c r="N2807" s="191"/>
      <c r="O2807" s="191"/>
      <c r="P2807" s="191"/>
    </row>
    <row r="2808" spans="2:16" s="3" customFormat="1" ht="13.2" x14ac:dyDescent="0.25">
      <c r="B2808" s="128"/>
      <c r="C2808" s="475"/>
      <c r="D2808" s="412"/>
      <c r="E2808" s="412"/>
      <c r="F2808" s="412"/>
      <c r="G2808" s="412"/>
      <c r="H2808" s="408"/>
      <c r="I2808" s="554"/>
      <c r="J2808" s="50"/>
      <c r="K2808" s="160"/>
      <c r="L2808" s="160"/>
      <c r="M2808" s="191"/>
      <c r="N2808" s="191"/>
      <c r="O2808" s="191"/>
      <c r="P2808" s="191"/>
    </row>
    <row r="2809" spans="2:16" s="3" customFormat="1" ht="13.2" x14ac:dyDescent="0.25">
      <c r="B2809" s="126" t="s">
        <v>340</v>
      </c>
      <c r="C2809" s="221"/>
      <c r="D2809" s="407"/>
      <c r="E2809" s="407"/>
      <c r="F2809" s="407"/>
      <c r="G2809" s="407"/>
      <c r="H2809" s="408"/>
      <c r="I2809" s="554"/>
      <c r="J2809" s="50"/>
      <c r="K2809" s="50"/>
      <c r="L2809" s="50"/>
      <c r="M2809" s="189"/>
      <c r="N2809" s="189"/>
      <c r="O2809" s="189"/>
      <c r="P2809" s="189"/>
    </row>
    <row r="2810" spans="2:16" s="3" customFormat="1" ht="13.2" x14ac:dyDescent="0.25">
      <c r="B2810" s="127" t="s">
        <v>255</v>
      </c>
      <c r="C2810" s="195">
        <v>0.16300000000000001</v>
      </c>
      <c r="D2810" s="367">
        <v>6.2E-2</v>
      </c>
      <c r="E2810" s="367">
        <v>5.7000000000000002E-2</v>
      </c>
      <c r="F2810" s="367">
        <v>5.6000000000000001E-2</v>
      </c>
      <c r="G2810" s="367">
        <v>5.5E-2</v>
      </c>
      <c r="H2810" s="408">
        <v>5.6000000000000001E-2</v>
      </c>
      <c r="I2810" s="554">
        <v>5.3999999999999999E-2</v>
      </c>
      <c r="J2810" s="65"/>
      <c r="K2810" s="65"/>
      <c r="L2810" s="65"/>
      <c r="M2810" s="191"/>
      <c r="N2810" s="191"/>
      <c r="O2810" s="191"/>
      <c r="P2810" s="191"/>
    </row>
    <row r="2811" spans="2:16" s="3" customFormat="1" ht="13.2" x14ac:dyDescent="0.25">
      <c r="B2811" s="130" t="s">
        <v>256</v>
      </c>
      <c r="C2811" s="197">
        <v>0.161</v>
      </c>
      <c r="D2811" s="192">
        <v>0.16800000000000001</v>
      </c>
      <c r="E2811" s="192">
        <v>0.15</v>
      </c>
      <c r="F2811" s="192">
        <v>0.192</v>
      </c>
      <c r="G2811" s="192">
        <v>0.105</v>
      </c>
      <c r="H2811" s="476">
        <v>8.2000000000000003E-2</v>
      </c>
      <c r="I2811" s="559">
        <v>8.7999999999999995E-2</v>
      </c>
      <c r="J2811" s="65"/>
      <c r="K2811" s="65"/>
      <c r="L2811" s="65"/>
      <c r="M2811" s="191"/>
      <c r="N2811" s="191"/>
      <c r="O2811" s="191"/>
      <c r="P2811" s="191"/>
    </row>
    <row r="2812" spans="2:16" s="3" customFormat="1" ht="13.2" x14ac:dyDescent="0.25">
      <c r="B2812" s="193"/>
      <c r="C2812" s="194"/>
      <c r="D2812" s="194"/>
      <c r="E2812" s="194"/>
      <c r="F2812" s="194"/>
      <c r="G2812" s="194"/>
      <c r="H2812" s="194"/>
      <c r="I2812" s="194"/>
      <c r="J2812" s="65"/>
      <c r="K2812" s="65"/>
      <c r="L2812" s="65"/>
      <c r="M2812" s="191"/>
      <c r="N2812" s="191"/>
      <c r="O2812" s="191"/>
      <c r="P2812" s="191"/>
    </row>
    <row r="2813" spans="2:16" s="3" customFormat="1" ht="13.2" x14ac:dyDescent="0.25">
      <c r="B2813" s="708" t="s">
        <v>528</v>
      </c>
      <c r="C2813" s="708"/>
      <c r="D2813" s="708"/>
      <c r="E2813" s="708"/>
      <c r="F2813" s="708"/>
      <c r="G2813" s="708"/>
      <c r="H2813" s="708"/>
      <c r="I2813" s="708"/>
      <c r="J2813" s="708"/>
      <c r="K2813" s="708"/>
      <c r="L2813" s="708"/>
      <c r="M2813" s="708"/>
      <c r="N2813" s="708"/>
      <c r="O2813" s="708"/>
      <c r="P2813" s="708"/>
    </row>
    <row r="2814" spans="2:16" s="3" customFormat="1" ht="13.2" x14ac:dyDescent="0.25">
      <c r="B2814" s="193"/>
      <c r="C2814" s="194"/>
      <c r="D2814" s="194"/>
      <c r="E2814" s="194"/>
      <c r="F2814" s="194"/>
      <c r="G2814" s="194"/>
      <c r="H2814" s="194"/>
      <c r="I2814" s="194"/>
      <c r="J2814" s="65"/>
      <c r="K2814" s="65"/>
      <c r="L2814" s="65"/>
      <c r="M2814" s="191"/>
      <c r="N2814" s="191"/>
      <c r="O2814" s="191"/>
      <c r="P2814" s="191"/>
    </row>
    <row r="2815" spans="2:16" s="3" customFormat="1" ht="13.2" x14ac:dyDescent="0.25">
      <c r="B2815" s="752" t="s">
        <v>34</v>
      </c>
      <c r="C2815" s="704" t="s">
        <v>529</v>
      </c>
      <c r="D2815" s="705"/>
      <c r="E2815" s="705"/>
      <c r="F2815" s="705"/>
      <c r="G2815" s="705"/>
      <c r="H2815" s="705"/>
      <c r="I2815" s="705"/>
      <c r="J2815" s="46"/>
      <c r="K2815" s="46"/>
      <c r="L2815" s="46"/>
      <c r="M2815" s="46"/>
      <c r="N2815" s="46"/>
      <c r="O2815" s="46"/>
      <c r="P2815" s="46"/>
    </row>
    <row r="2816" spans="2:16" s="3" customFormat="1" ht="13.2" x14ac:dyDescent="0.25">
      <c r="B2816" s="779"/>
      <c r="C2816" s="386">
        <v>2014</v>
      </c>
      <c r="D2816" s="387">
        <v>2015</v>
      </c>
      <c r="E2816" s="387">
        <v>2016</v>
      </c>
      <c r="F2816" s="387">
        <v>2017</v>
      </c>
      <c r="G2816" s="387">
        <v>2018</v>
      </c>
      <c r="H2816" s="387">
        <v>2019</v>
      </c>
      <c r="I2816" s="387">
        <v>2020</v>
      </c>
      <c r="J2816" s="47"/>
      <c r="K2816" s="47"/>
      <c r="L2816" s="47"/>
      <c r="M2816" s="47"/>
      <c r="N2816" s="47"/>
      <c r="O2816" s="47"/>
      <c r="P2816" s="47"/>
    </row>
    <row r="2817" spans="2:16" s="3" customFormat="1" ht="13.2" x14ac:dyDescent="0.25">
      <c r="B2817" s="169" t="s">
        <v>327</v>
      </c>
      <c r="C2817" s="319"/>
      <c r="D2817" s="318"/>
      <c r="E2817" s="318"/>
      <c r="F2817" s="318"/>
      <c r="G2817" s="318"/>
      <c r="H2817" s="318"/>
      <c r="I2817" s="542"/>
      <c r="J2817" s="46"/>
      <c r="K2817" s="46"/>
      <c r="L2817" s="46"/>
      <c r="M2817" s="46"/>
      <c r="N2817" s="46"/>
      <c r="O2817" s="46"/>
      <c r="P2817" s="46"/>
    </row>
    <row r="2818" spans="2:16" s="3" customFormat="1" ht="13.2" x14ac:dyDescent="0.25">
      <c r="B2818" s="619" t="s">
        <v>699</v>
      </c>
      <c r="C2818" s="331" t="s">
        <v>10</v>
      </c>
      <c r="D2818" s="406" t="s">
        <v>10</v>
      </c>
      <c r="E2818" s="406">
        <v>14.11440171101942</v>
      </c>
      <c r="F2818" s="406">
        <v>17.044667682244782</v>
      </c>
      <c r="G2818" s="406">
        <v>17.13909379686471</v>
      </c>
      <c r="H2818" s="406">
        <v>16.695884464479505</v>
      </c>
      <c r="I2818" s="567">
        <v>16.646848989298455</v>
      </c>
      <c r="J2818" s="46"/>
      <c r="K2818" s="46"/>
      <c r="L2818" s="46"/>
      <c r="M2818" s="46"/>
      <c r="N2818" s="46"/>
      <c r="O2818" s="46"/>
      <c r="P2818" s="46"/>
    </row>
    <row r="2819" spans="2:16" s="3" customFormat="1" ht="13.2" x14ac:dyDescent="0.25">
      <c r="B2819" s="619" t="s">
        <v>700</v>
      </c>
      <c r="C2819" s="331" t="s">
        <v>10</v>
      </c>
      <c r="D2819" s="406" t="s">
        <v>10</v>
      </c>
      <c r="E2819" s="406" t="s">
        <v>10</v>
      </c>
      <c r="F2819" s="406" t="s">
        <v>10</v>
      </c>
      <c r="G2819" s="406" t="s">
        <v>10</v>
      </c>
      <c r="H2819" s="406" t="s">
        <v>10</v>
      </c>
      <c r="I2819" s="567">
        <v>252.85564803804996</v>
      </c>
      <c r="J2819" s="46"/>
      <c r="K2819" s="46"/>
      <c r="L2819" s="46"/>
      <c r="M2819" s="46"/>
      <c r="N2819" s="46"/>
      <c r="O2819" s="46"/>
      <c r="P2819" s="46"/>
    </row>
    <row r="2820" spans="2:16" s="3" customFormat="1" ht="13.2" x14ac:dyDescent="0.25">
      <c r="B2820" s="619" t="s">
        <v>701</v>
      </c>
      <c r="C2820" s="331" t="s">
        <v>10</v>
      </c>
      <c r="D2820" s="406">
        <v>56059.054209919261</v>
      </c>
      <c r="E2820" s="406">
        <v>63789.237990849972</v>
      </c>
      <c r="F2820" s="406">
        <v>109775.66261145615</v>
      </c>
      <c r="G2820" s="406">
        <v>47714.39075546903</v>
      </c>
      <c r="H2820" s="406">
        <v>40220.385674931131</v>
      </c>
      <c r="I2820" s="567">
        <v>34292.508917954816</v>
      </c>
      <c r="J2820" s="46"/>
      <c r="K2820" s="46"/>
      <c r="L2820" s="46"/>
      <c r="M2820" s="46"/>
      <c r="N2820" s="46"/>
      <c r="O2820" s="46"/>
      <c r="P2820" s="46"/>
    </row>
    <row r="2821" spans="2:16" s="3" customFormat="1" ht="13.2" x14ac:dyDescent="0.25">
      <c r="B2821" s="619" t="s">
        <v>702</v>
      </c>
      <c r="C2821" s="331" t="s">
        <v>10</v>
      </c>
      <c r="D2821" s="406" t="s">
        <v>10</v>
      </c>
      <c r="E2821" s="406" t="s">
        <v>10</v>
      </c>
      <c r="F2821" s="406" t="s">
        <v>10</v>
      </c>
      <c r="G2821" s="406" t="s">
        <v>10</v>
      </c>
      <c r="H2821" s="406">
        <v>292123.67900390184</v>
      </c>
      <c r="I2821" s="567" t="s">
        <v>10</v>
      </c>
      <c r="J2821" s="46"/>
      <c r="K2821" s="46"/>
      <c r="L2821" s="46"/>
      <c r="M2821" s="46"/>
      <c r="N2821" s="46"/>
      <c r="O2821" s="46"/>
      <c r="P2821" s="46"/>
    </row>
    <row r="2822" spans="2:16" s="3" customFormat="1" ht="13.2" x14ac:dyDescent="0.25">
      <c r="B2822" s="123"/>
      <c r="C2822" s="320"/>
      <c r="D2822" s="413"/>
      <c r="E2822" s="413"/>
      <c r="F2822" s="413"/>
      <c r="G2822" s="413"/>
      <c r="H2822" s="413"/>
      <c r="I2822" s="560"/>
      <c r="J2822" s="70"/>
      <c r="K2822" s="70"/>
      <c r="L2822" s="70"/>
      <c r="M2822" s="70"/>
      <c r="N2822" s="70"/>
      <c r="O2822" s="336"/>
      <c r="P2822" s="70"/>
    </row>
    <row r="2823" spans="2:16" s="3" customFormat="1" ht="13.2" x14ac:dyDescent="0.25">
      <c r="B2823" s="126" t="s">
        <v>328</v>
      </c>
      <c r="C2823" s="320"/>
      <c r="D2823" s="413"/>
      <c r="E2823" s="413"/>
      <c r="F2823" s="413"/>
      <c r="G2823" s="413"/>
      <c r="H2823" s="413"/>
      <c r="I2823" s="560"/>
      <c r="J2823" s="70"/>
      <c r="K2823" s="70"/>
      <c r="L2823" s="70"/>
      <c r="M2823" s="70"/>
      <c r="N2823" s="70"/>
      <c r="O2823" s="336"/>
      <c r="P2823" s="70"/>
    </row>
    <row r="2824" spans="2:16" s="3" customFormat="1" ht="13.2" x14ac:dyDescent="0.25">
      <c r="B2824" s="123" t="s">
        <v>521</v>
      </c>
      <c r="C2824" s="320">
        <v>5266.9548078717198</v>
      </c>
      <c r="D2824" s="413">
        <v>6107.7341276967927</v>
      </c>
      <c r="E2824" s="413">
        <v>7072.5908103498541</v>
      </c>
      <c r="F2824" s="413">
        <v>7837.2484078717198</v>
      </c>
      <c r="G2824" s="413">
        <v>9211.7423380466462</v>
      </c>
      <c r="H2824" s="413">
        <v>12875.381690233235</v>
      </c>
      <c r="I2824" s="560">
        <v>14671.68804664723</v>
      </c>
      <c r="J2824" s="70"/>
      <c r="K2824" s="70"/>
      <c r="L2824" s="70"/>
      <c r="M2824" s="70"/>
      <c r="N2824" s="70"/>
      <c r="O2824" s="336"/>
      <c r="P2824" s="70"/>
    </row>
    <row r="2825" spans="2:16" s="3" customFormat="1" ht="13.2" x14ac:dyDescent="0.25">
      <c r="B2825" s="123"/>
      <c r="C2825" s="320"/>
      <c r="D2825" s="413"/>
      <c r="E2825" s="413"/>
      <c r="F2825" s="413"/>
      <c r="G2825" s="413"/>
      <c r="H2825" s="413"/>
      <c r="I2825" s="560"/>
      <c r="J2825" s="70"/>
      <c r="K2825" s="70"/>
      <c r="L2825" s="70"/>
      <c r="M2825" s="70"/>
      <c r="N2825" s="70"/>
      <c r="O2825" s="336"/>
      <c r="P2825" s="70"/>
    </row>
    <row r="2826" spans="2:16" s="3" customFormat="1" ht="13.2" x14ac:dyDescent="0.25">
      <c r="B2826" s="126" t="s">
        <v>329</v>
      </c>
      <c r="C2826" s="320"/>
      <c r="D2826" s="413"/>
      <c r="E2826" s="413"/>
      <c r="F2826" s="413"/>
      <c r="G2826" s="413"/>
      <c r="H2826" s="413"/>
      <c r="I2826" s="560"/>
      <c r="J2826" s="70"/>
      <c r="K2826" s="70"/>
      <c r="L2826" s="70"/>
      <c r="M2826" s="70"/>
      <c r="N2826" s="70"/>
      <c r="O2826" s="336"/>
      <c r="P2826" s="70"/>
    </row>
    <row r="2827" spans="2:16" s="3" customFormat="1" ht="13.2" x14ac:dyDescent="0.25">
      <c r="B2827" s="123" t="s">
        <v>615</v>
      </c>
      <c r="C2827" s="320">
        <v>841860.62526134693</v>
      </c>
      <c r="D2827" s="413">
        <v>488379.14648588415</v>
      </c>
      <c r="E2827" s="413">
        <v>757312.731919938</v>
      </c>
      <c r="F2827" s="413">
        <v>955552.06344556529</v>
      </c>
      <c r="G2827" s="413" t="s">
        <v>12</v>
      </c>
      <c r="H2827" s="413" t="s">
        <v>12</v>
      </c>
      <c r="I2827" s="560" t="s">
        <v>12</v>
      </c>
      <c r="J2827" s="70"/>
      <c r="K2827" s="70"/>
      <c r="L2827" s="70"/>
      <c r="M2827" s="70"/>
      <c r="N2827" s="70"/>
      <c r="O2827" s="336"/>
      <c r="P2827" s="70"/>
    </row>
    <row r="2828" spans="2:16" s="3" customFormat="1" ht="13.2" x14ac:dyDescent="0.25">
      <c r="B2828" s="123" t="s">
        <v>603</v>
      </c>
      <c r="C2828" s="320" t="s">
        <v>12</v>
      </c>
      <c r="D2828" s="413" t="s">
        <v>12</v>
      </c>
      <c r="E2828" s="413" t="s">
        <v>12</v>
      </c>
      <c r="F2828" s="413" t="s">
        <v>12</v>
      </c>
      <c r="G2828" s="413">
        <v>918110.22501334269</v>
      </c>
      <c r="H2828" s="413">
        <v>1184209.6934028431</v>
      </c>
      <c r="I2828" s="560">
        <v>5137689.7640000004</v>
      </c>
      <c r="J2828" s="70"/>
      <c r="K2828" s="70"/>
      <c r="L2828" s="70"/>
      <c r="M2828" s="70"/>
      <c r="N2828" s="70"/>
      <c r="O2828" s="336"/>
      <c r="P2828" s="70"/>
    </row>
    <row r="2829" spans="2:16" s="3" customFormat="1" ht="13.2" x14ac:dyDescent="0.25">
      <c r="B2829" s="123"/>
      <c r="C2829" s="320"/>
      <c r="D2829" s="413"/>
      <c r="E2829" s="413"/>
      <c r="F2829" s="413"/>
      <c r="G2829" s="413"/>
      <c r="H2829" s="413"/>
      <c r="I2829" s="560"/>
      <c r="J2829" s="70"/>
      <c r="K2829" s="70"/>
      <c r="L2829" s="70"/>
      <c r="M2829" s="70"/>
      <c r="N2829" s="70"/>
      <c r="O2829" s="336"/>
      <c r="P2829" s="70"/>
    </row>
    <row r="2830" spans="2:16" s="3" customFormat="1" ht="13.2" x14ac:dyDescent="0.25">
      <c r="B2830" s="126" t="s">
        <v>330</v>
      </c>
      <c r="C2830" s="320"/>
      <c r="D2830" s="413"/>
      <c r="E2830" s="413"/>
      <c r="F2830" s="413"/>
      <c r="G2830" s="413"/>
      <c r="H2830" s="413"/>
      <c r="I2830" s="560"/>
      <c r="J2830" s="70"/>
      <c r="K2830" s="70"/>
      <c r="L2830" s="70"/>
      <c r="M2830" s="70"/>
      <c r="N2830" s="70"/>
      <c r="O2830" s="336"/>
      <c r="P2830" s="70"/>
    </row>
    <row r="2831" spans="2:16" s="3" customFormat="1" ht="26.4" x14ac:dyDescent="0.25">
      <c r="B2831" s="179" t="s">
        <v>266</v>
      </c>
      <c r="C2831" s="320">
        <v>233041.93750205802</v>
      </c>
      <c r="D2831" s="413">
        <v>190625.41776232081</v>
      </c>
      <c r="E2831" s="413">
        <v>209857.27045212727</v>
      </c>
      <c r="F2831" s="413">
        <v>294327.0472351354</v>
      </c>
      <c r="G2831" s="413">
        <v>249802.11013526138</v>
      </c>
      <c r="H2831" s="413">
        <v>205797.76530310762</v>
      </c>
      <c r="I2831" s="560"/>
      <c r="J2831" s="70"/>
      <c r="K2831" s="70"/>
      <c r="L2831" s="70"/>
      <c r="M2831" s="70"/>
      <c r="N2831" s="70"/>
      <c r="O2831" s="336"/>
      <c r="P2831" s="70"/>
    </row>
    <row r="2832" spans="2:16" s="3" customFormat="1" ht="13.2" x14ac:dyDescent="0.25">
      <c r="B2832" s="179"/>
      <c r="C2832" s="320"/>
      <c r="D2832" s="413"/>
      <c r="E2832" s="413"/>
      <c r="F2832" s="413"/>
      <c r="G2832" s="413"/>
      <c r="H2832" s="413"/>
      <c r="I2832" s="560"/>
      <c r="J2832" s="70"/>
      <c r="K2832" s="70"/>
      <c r="L2832" s="70"/>
      <c r="M2832" s="70"/>
      <c r="N2832" s="70"/>
      <c r="O2832" s="336"/>
      <c r="P2832" s="70"/>
    </row>
    <row r="2833" spans="2:16" s="3" customFormat="1" ht="13.2" x14ac:dyDescent="0.25">
      <c r="B2833" s="126" t="s">
        <v>331</v>
      </c>
      <c r="C2833" s="320"/>
      <c r="D2833" s="413"/>
      <c r="E2833" s="413"/>
      <c r="F2833" s="413"/>
      <c r="G2833" s="413"/>
      <c r="H2833" s="413"/>
      <c r="I2833" s="560"/>
      <c r="J2833" s="70"/>
      <c r="K2833" s="70"/>
      <c r="L2833" s="70"/>
      <c r="M2833" s="70"/>
      <c r="N2833" s="70"/>
      <c r="O2833" s="336"/>
      <c r="P2833" s="70"/>
    </row>
    <row r="2834" spans="2:16" s="3" customFormat="1" ht="26.4" x14ac:dyDescent="0.25">
      <c r="B2834" s="180" t="s">
        <v>527</v>
      </c>
      <c r="C2834" s="320">
        <v>152189.51351727865</v>
      </c>
      <c r="D2834" s="413">
        <v>88487.854681899698</v>
      </c>
      <c r="E2834" s="413">
        <v>103770.15169322328</v>
      </c>
      <c r="F2834" s="413">
        <v>121931.58749521807</v>
      </c>
      <c r="G2834" s="413">
        <v>104516.77077112164</v>
      </c>
      <c r="H2834" s="413">
        <v>133282.73825323093</v>
      </c>
      <c r="I2834" s="560">
        <v>106528.15061553415</v>
      </c>
      <c r="J2834" s="70"/>
      <c r="K2834" s="70"/>
      <c r="L2834" s="70"/>
      <c r="M2834" s="70"/>
      <c r="N2834" s="70"/>
      <c r="O2834" s="336"/>
      <c r="P2834" s="70"/>
    </row>
    <row r="2835" spans="2:16" s="3" customFormat="1" ht="13.2" x14ac:dyDescent="0.25">
      <c r="B2835" s="180"/>
      <c r="C2835" s="320"/>
      <c r="D2835" s="413"/>
      <c r="E2835" s="413"/>
      <c r="F2835" s="413"/>
      <c r="G2835" s="413"/>
      <c r="H2835" s="413"/>
      <c r="I2835" s="560"/>
      <c r="J2835" s="70"/>
      <c r="K2835" s="70"/>
      <c r="L2835" s="70"/>
      <c r="M2835" s="70"/>
      <c r="N2835" s="70"/>
      <c r="O2835" s="336"/>
      <c r="P2835" s="70"/>
    </row>
    <row r="2836" spans="2:16" s="3" customFormat="1" ht="13.2" x14ac:dyDescent="0.25">
      <c r="B2836" s="126" t="s">
        <v>332</v>
      </c>
      <c r="C2836" s="320"/>
      <c r="D2836" s="413"/>
      <c r="E2836" s="413"/>
      <c r="F2836" s="413"/>
      <c r="G2836" s="413"/>
      <c r="H2836" s="413"/>
      <c r="I2836" s="560"/>
      <c r="J2836" s="70"/>
      <c r="K2836" s="70"/>
      <c r="L2836" s="70"/>
      <c r="M2836" s="70"/>
      <c r="N2836" s="70"/>
      <c r="O2836" s="336"/>
      <c r="P2836" s="70"/>
    </row>
    <row r="2837" spans="2:16" s="3" customFormat="1" ht="13.2" x14ac:dyDescent="0.25">
      <c r="B2837" s="179" t="s">
        <v>168</v>
      </c>
      <c r="C2837" s="320">
        <v>2141.6186960336117</v>
      </c>
      <c r="D2837" s="413">
        <v>2001.9637647103054</v>
      </c>
      <c r="E2837" s="413">
        <v>2354.2865818327741</v>
      </c>
      <c r="F2837" s="413">
        <v>2436.0164536946968</v>
      </c>
      <c r="G2837" s="413">
        <v>1319037.709</v>
      </c>
      <c r="H2837" s="413">
        <v>1233161.8759999999</v>
      </c>
      <c r="I2837" s="560">
        <v>1801251.1216223801</v>
      </c>
      <c r="J2837" s="70"/>
      <c r="K2837" s="70"/>
      <c r="L2837" s="70"/>
      <c r="M2837" s="70"/>
      <c r="N2837" s="70"/>
      <c r="O2837" s="336"/>
      <c r="P2837" s="70"/>
    </row>
    <row r="2838" spans="2:16" s="3" customFormat="1" ht="13.2" x14ac:dyDescent="0.25">
      <c r="B2838" s="179"/>
      <c r="C2838" s="320"/>
      <c r="D2838" s="413"/>
      <c r="E2838" s="413"/>
      <c r="F2838" s="413"/>
      <c r="G2838" s="413"/>
      <c r="H2838" s="413"/>
      <c r="I2838" s="560"/>
      <c r="J2838" s="70"/>
      <c r="K2838" s="70"/>
      <c r="L2838" s="70"/>
      <c r="M2838" s="70"/>
      <c r="N2838" s="70"/>
      <c r="O2838" s="336"/>
      <c r="P2838" s="70"/>
    </row>
    <row r="2839" spans="2:16" s="3" customFormat="1" ht="13.2" x14ac:dyDescent="0.25">
      <c r="B2839" s="126" t="s">
        <v>477</v>
      </c>
      <c r="C2839" s="320"/>
      <c r="D2839" s="413"/>
      <c r="E2839" s="413"/>
      <c r="F2839" s="413"/>
      <c r="G2839" s="413"/>
      <c r="H2839" s="413"/>
      <c r="I2839" s="560"/>
      <c r="J2839" s="70"/>
      <c r="K2839" s="70"/>
      <c r="L2839" s="70"/>
      <c r="M2839" s="70"/>
      <c r="N2839" s="70"/>
      <c r="O2839" s="336"/>
      <c r="P2839" s="70"/>
    </row>
    <row r="2840" spans="2:16" s="3" customFormat="1" ht="13.2" x14ac:dyDescent="0.25">
      <c r="B2840" s="179" t="s">
        <v>113</v>
      </c>
      <c r="C2840" s="320">
        <v>1342.8268156424581</v>
      </c>
      <c r="D2840" s="413">
        <v>1343.7374301675977</v>
      </c>
      <c r="E2840" s="413">
        <v>1344.9162011173185</v>
      </c>
      <c r="F2840" s="413">
        <v>1344.921787709497</v>
      </c>
      <c r="G2840" s="413">
        <v>1346.3128491620112</v>
      </c>
      <c r="H2840" s="413">
        <v>1761.3519553072626</v>
      </c>
      <c r="I2840" s="561">
        <v>2373.7430167597763</v>
      </c>
      <c r="J2840" s="70"/>
      <c r="K2840" s="70"/>
      <c r="L2840" s="70"/>
      <c r="M2840" s="70"/>
      <c r="N2840" s="70"/>
      <c r="O2840" s="336"/>
      <c r="P2840" s="70"/>
    </row>
    <row r="2841" spans="2:16" s="3" customFormat="1" ht="13.2" x14ac:dyDescent="0.25">
      <c r="B2841" s="179"/>
      <c r="C2841" s="320"/>
      <c r="D2841" s="413"/>
      <c r="E2841" s="413"/>
      <c r="F2841" s="413"/>
      <c r="G2841" s="413"/>
      <c r="H2841" s="413"/>
      <c r="I2841" s="560"/>
      <c r="J2841" s="70"/>
      <c r="K2841" s="70"/>
      <c r="L2841" s="70"/>
      <c r="M2841" s="70"/>
      <c r="N2841" s="70"/>
      <c r="O2841" s="336"/>
      <c r="P2841" s="70"/>
    </row>
    <row r="2842" spans="2:16" s="3" customFormat="1" ht="13.2" x14ac:dyDescent="0.25">
      <c r="B2842" s="126" t="s">
        <v>337</v>
      </c>
      <c r="C2842" s="320"/>
      <c r="D2842" s="413"/>
      <c r="E2842" s="413"/>
      <c r="F2842" s="413"/>
      <c r="G2842" s="413"/>
      <c r="H2842" s="413"/>
      <c r="I2842" s="560"/>
      <c r="J2842" s="70"/>
      <c r="K2842" s="70"/>
      <c r="L2842" s="70"/>
      <c r="M2842" s="70"/>
      <c r="N2842" s="70"/>
      <c r="O2842" s="336"/>
      <c r="P2842" s="70"/>
    </row>
    <row r="2843" spans="2:16" s="3" customFormat="1" ht="13.2" x14ac:dyDescent="0.25">
      <c r="B2843" s="179" t="s">
        <v>12</v>
      </c>
      <c r="C2843" s="320" t="s">
        <v>12</v>
      </c>
      <c r="D2843" s="413" t="s">
        <v>12</v>
      </c>
      <c r="E2843" s="413" t="s">
        <v>12</v>
      </c>
      <c r="F2843" s="413" t="s">
        <v>12</v>
      </c>
      <c r="G2843" s="413" t="s">
        <v>12</v>
      </c>
      <c r="H2843" s="413" t="s">
        <v>12</v>
      </c>
      <c r="I2843" s="560" t="s">
        <v>12</v>
      </c>
      <c r="J2843" s="70"/>
      <c r="K2843" s="70"/>
      <c r="L2843" s="70"/>
      <c r="M2843" s="70"/>
      <c r="N2843" s="70"/>
      <c r="O2843" s="336"/>
      <c r="P2843" s="70"/>
    </row>
    <row r="2844" spans="2:16" s="3" customFormat="1" ht="13.2" x14ac:dyDescent="0.25">
      <c r="B2844" s="179"/>
      <c r="C2844" s="320"/>
      <c r="D2844" s="413"/>
      <c r="E2844" s="413"/>
      <c r="F2844" s="413"/>
      <c r="G2844" s="413"/>
      <c r="H2844" s="413"/>
      <c r="I2844" s="560"/>
      <c r="J2844" s="70"/>
      <c r="K2844" s="70"/>
      <c r="L2844" s="70"/>
      <c r="M2844" s="70"/>
      <c r="N2844" s="70"/>
      <c r="O2844" s="336"/>
      <c r="P2844" s="70"/>
    </row>
    <row r="2845" spans="2:16" s="3" customFormat="1" ht="13.2" x14ac:dyDescent="0.25">
      <c r="B2845" s="126" t="s">
        <v>333</v>
      </c>
      <c r="C2845" s="320"/>
      <c r="D2845" s="413"/>
      <c r="E2845" s="413"/>
      <c r="F2845" s="413"/>
      <c r="G2845" s="413"/>
      <c r="H2845" s="413"/>
      <c r="I2845" s="560"/>
      <c r="J2845" s="70"/>
      <c r="K2845" s="70"/>
      <c r="L2845" s="70"/>
      <c r="M2845" s="70"/>
      <c r="N2845" s="70"/>
      <c r="O2845" s="336"/>
      <c r="P2845" s="70"/>
    </row>
    <row r="2846" spans="2:16" s="3" customFormat="1" ht="13.2" x14ac:dyDescent="0.25">
      <c r="B2846" s="127" t="s">
        <v>113</v>
      </c>
      <c r="C2846" s="320">
        <v>10291.213</v>
      </c>
      <c r="D2846" s="413">
        <v>10490.084000000001</v>
      </c>
      <c r="E2846" s="413">
        <v>10555.07</v>
      </c>
      <c r="F2846" s="413">
        <v>4595.1239999999998</v>
      </c>
      <c r="G2846" s="413">
        <v>4492.8919999999998</v>
      </c>
      <c r="H2846" s="413">
        <v>4813.6059999999998</v>
      </c>
      <c r="I2846" s="560">
        <v>4781.8670000000002</v>
      </c>
      <c r="J2846" s="70"/>
      <c r="K2846" s="70"/>
      <c r="L2846" s="70"/>
      <c r="M2846" s="70"/>
      <c r="N2846" s="70"/>
      <c r="O2846" s="336"/>
      <c r="P2846" s="70"/>
    </row>
    <row r="2847" spans="2:16" s="3" customFormat="1" ht="13.2" x14ac:dyDescent="0.25">
      <c r="B2847" s="127"/>
      <c r="C2847" s="320"/>
      <c r="D2847" s="413"/>
      <c r="E2847" s="413"/>
      <c r="F2847" s="413"/>
      <c r="G2847" s="413"/>
      <c r="H2847" s="413"/>
      <c r="I2847" s="560"/>
      <c r="J2847" s="70"/>
      <c r="K2847" s="70"/>
      <c r="L2847" s="70"/>
      <c r="M2847" s="70"/>
      <c r="N2847" s="70"/>
      <c r="O2847" s="336"/>
      <c r="P2847" s="70"/>
    </row>
    <row r="2848" spans="2:16" s="3" customFormat="1" ht="13.2" x14ac:dyDescent="0.25">
      <c r="B2848" s="126" t="s">
        <v>334</v>
      </c>
      <c r="C2848" s="320"/>
      <c r="D2848" s="413"/>
      <c r="E2848" s="413"/>
      <c r="F2848" s="413"/>
      <c r="G2848" s="413"/>
      <c r="H2848" s="413"/>
      <c r="I2848" s="560"/>
      <c r="J2848" s="70"/>
      <c r="K2848" s="70"/>
      <c r="L2848" s="70"/>
      <c r="M2848" s="70"/>
      <c r="N2848" s="70"/>
      <c r="O2848" s="336"/>
      <c r="P2848" s="70"/>
    </row>
    <row r="2849" spans="2:16" s="3" customFormat="1" ht="13.2" x14ac:dyDescent="0.25">
      <c r="B2849" s="122" t="s">
        <v>201</v>
      </c>
      <c r="C2849" s="320">
        <v>23.076214295116493</v>
      </c>
      <c r="D2849" s="413">
        <v>26.915094339622641</v>
      </c>
      <c r="E2849" s="413">
        <v>26.914251528848713</v>
      </c>
      <c r="F2849" s="413">
        <v>29.913802610565071</v>
      </c>
      <c r="G2849" s="413">
        <v>29.913854942839233</v>
      </c>
      <c r="H2849" s="413">
        <v>29.913800001039117</v>
      </c>
      <c r="I2849" s="562">
        <v>29.885216748654702</v>
      </c>
      <c r="J2849" s="70"/>
      <c r="K2849" s="70"/>
      <c r="L2849" s="70"/>
      <c r="M2849" s="70"/>
      <c r="N2849" s="70"/>
      <c r="O2849" s="336"/>
      <c r="P2849" s="70"/>
    </row>
    <row r="2850" spans="2:16" s="3" customFormat="1" ht="13.2" x14ac:dyDescent="0.25">
      <c r="B2850" s="122"/>
      <c r="C2850" s="320"/>
      <c r="D2850" s="413"/>
      <c r="E2850" s="413"/>
      <c r="F2850" s="413"/>
      <c r="G2850" s="413"/>
      <c r="H2850" s="413"/>
      <c r="I2850" s="560"/>
      <c r="J2850" s="70"/>
      <c r="K2850" s="70"/>
      <c r="L2850" s="70"/>
      <c r="M2850" s="70"/>
      <c r="N2850" s="70"/>
      <c r="O2850" s="336"/>
      <c r="P2850" s="70"/>
    </row>
    <row r="2851" spans="2:16" s="3" customFormat="1" ht="13.2" x14ac:dyDescent="0.25">
      <c r="B2851" s="126" t="s">
        <v>335</v>
      </c>
      <c r="C2851" s="320"/>
      <c r="D2851" s="413"/>
      <c r="E2851" s="413"/>
      <c r="F2851" s="413"/>
      <c r="G2851" s="413"/>
      <c r="H2851" s="413"/>
      <c r="I2851" s="560"/>
      <c r="J2851" s="70"/>
      <c r="K2851" s="70"/>
      <c r="L2851" s="70"/>
      <c r="M2851" s="70"/>
      <c r="N2851" s="70"/>
      <c r="O2851" s="336"/>
      <c r="P2851" s="70"/>
    </row>
    <row r="2852" spans="2:16" s="3" customFormat="1" ht="13.2" x14ac:dyDescent="0.25">
      <c r="B2852" s="122" t="s">
        <v>290</v>
      </c>
      <c r="C2852" s="320" t="s">
        <v>12</v>
      </c>
      <c r="D2852" s="413" t="s">
        <v>12</v>
      </c>
      <c r="E2852" s="413" t="s">
        <v>12</v>
      </c>
      <c r="F2852" s="413" t="s">
        <v>12</v>
      </c>
      <c r="G2852" s="413" t="s">
        <v>12</v>
      </c>
      <c r="H2852" s="413" t="s">
        <v>12</v>
      </c>
      <c r="I2852" s="560" t="s">
        <v>12</v>
      </c>
      <c r="J2852" s="70"/>
      <c r="K2852" s="70"/>
      <c r="L2852" s="70"/>
      <c r="M2852" s="70"/>
      <c r="N2852" s="70"/>
      <c r="O2852" s="336"/>
      <c r="P2852" s="70"/>
    </row>
    <row r="2853" spans="2:16" s="3" customFormat="1" ht="13.2" x14ac:dyDescent="0.25">
      <c r="B2853" s="122"/>
      <c r="C2853" s="320"/>
      <c r="D2853" s="413"/>
      <c r="E2853" s="413"/>
      <c r="F2853" s="413"/>
      <c r="G2853" s="413"/>
      <c r="H2853" s="413"/>
      <c r="I2853" s="560"/>
      <c r="J2853" s="70"/>
      <c r="K2853" s="70"/>
      <c r="L2853" s="70"/>
      <c r="M2853" s="70"/>
      <c r="N2853" s="70"/>
      <c r="O2853" s="336"/>
      <c r="P2853" s="70"/>
    </row>
    <row r="2854" spans="2:16" s="3" customFormat="1" ht="13.2" x14ac:dyDescent="0.25">
      <c r="B2854" s="126" t="s">
        <v>336</v>
      </c>
      <c r="C2854" s="320"/>
      <c r="D2854" s="413"/>
      <c r="E2854" s="413"/>
      <c r="F2854" s="413"/>
      <c r="G2854" s="413"/>
      <c r="H2854" s="413"/>
      <c r="I2854" s="560"/>
      <c r="J2854" s="70"/>
      <c r="K2854" s="70"/>
      <c r="L2854" s="70"/>
      <c r="M2854" s="70"/>
      <c r="N2854" s="70"/>
      <c r="O2854" s="336"/>
      <c r="P2854" s="70"/>
    </row>
    <row r="2855" spans="2:16" s="3" customFormat="1" ht="13.2" x14ac:dyDescent="0.25">
      <c r="B2855" s="196" t="s">
        <v>203</v>
      </c>
      <c r="C2855" s="320">
        <v>2587.9412554489977</v>
      </c>
      <c r="D2855" s="413">
        <v>5111.7718817472178</v>
      </c>
      <c r="E2855" s="413">
        <v>5430.1372236063526</v>
      </c>
      <c r="F2855" s="413">
        <v>9308.2820795564803</v>
      </c>
      <c r="G2855" s="413">
        <v>11931.180501174627</v>
      </c>
      <c r="H2855" s="413">
        <v>15699.779284749829</v>
      </c>
      <c r="I2855" s="563">
        <v>11684.731653011966</v>
      </c>
      <c r="J2855" s="70"/>
      <c r="K2855" s="70"/>
      <c r="L2855" s="70"/>
      <c r="M2855" s="70"/>
      <c r="N2855" s="70"/>
      <c r="O2855" s="336"/>
      <c r="P2855" s="70"/>
    </row>
    <row r="2856" spans="2:16" s="3" customFormat="1" ht="13.2" x14ac:dyDescent="0.25">
      <c r="B2856" s="196"/>
      <c r="C2856" s="320"/>
      <c r="D2856" s="413"/>
      <c r="E2856" s="413"/>
      <c r="F2856" s="413"/>
      <c r="G2856" s="413"/>
      <c r="H2856" s="413"/>
      <c r="I2856" s="560"/>
      <c r="J2856" s="70"/>
      <c r="K2856" s="70"/>
      <c r="L2856" s="70"/>
      <c r="M2856" s="70"/>
      <c r="N2856" s="70"/>
      <c r="O2856" s="336"/>
      <c r="P2856" s="70"/>
    </row>
    <row r="2857" spans="2:16" s="3" customFormat="1" ht="13.2" x14ac:dyDescent="0.25">
      <c r="B2857" s="126" t="s">
        <v>338</v>
      </c>
      <c r="C2857" s="320"/>
      <c r="D2857" s="413"/>
      <c r="E2857" s="413"/>
      <c r="F2857" s="413"/>
      <c r="G2857" s="413"/>
      <c r="H2857" s="413"/>
      <c r="I2857" s="560"/>
      <c r="J2857" s="70"/>
      <c r="K2857" s="70"/>
      <c r="L2857" s="70"/>
      <c r="M2857" s="70"/>
      <c r="N2857" s="70"/>
      <c r="O2857" s="336"/>
      <c r="P2857" s="70"/>
    </row>
    <row r="2858" spans="2:16" s="3" customFormat="1" ht="13.2" x14ac:dyDescent="0.25">
      <c r="B2858" s="128" t="s">
        <v>228</v>
      </c>
      <c r="C2858" s="320">
        <v>1122.3601753236121</v>
      </c>
      <c r="D2858" s="413">
        <v>1282.8741379218898</v>
      </c>
      <c r="E2858" s="413">
        <v>1295.9663962741006</v>
      </c>
      <c r="F2858" s="413">
        <v>1652.7415883546464</v>
      </c>
      <c r="G2858" s="413">
        <v>1632.8312454911802</v>
      </c>
      <c r="H2858" s="413">
        <v>1654.9565380145168</v>
      </c>
      <c r="I2858" s="564">
        <v>1375.4043842390263</v>
      </c>
      <c r="J2858" s="70"/>
      <c r="K2858" s="70"/>
      <c r="L2858" s="70"/>
      <c r="M2858" s="70"/>
      <c r="N2858" s="70"/>
      <c r="O2858" s="336"/>
      <c r="P2858" s="70"/>
    </row>
    <row r="2859" spans="2:16" s="3" customFormat="1" ht="13.2" x14ac:dyDescent="0.25">
      <c r="B2859" s="128"/>
      <c r="C2859" s="320"/>
      <c r="D2859" s="413"/>
      <c r="E2859" s="413"/>
      <c r="F2859" s="413"/>
      <c r="G2859" s="413"/>
      <c r="H2859" s="413"/>
      <c r="I2859" s="560"/>
      <c r="J2859" s="70"/>
      <c r="K2859" s="70"/>
      <c r="L2859" s="70"/>
      <c r="M2859" s="70"/>
      <c r="N2859" s="70"/>
      <c r="O2859" s="336"/>
      <c r="P2859" s="70"/>
    </row>
    <row r="2860" spans="2:16" s="3" customFormat="1" ht="13.2" x14ac:dyDescent="0.25">
      <c r="B2860" s="126" t="s">
        <v>339</v>
      </c>
      <c r="C2860" s="320"/>
      <c r="D2860" s="413"/>
      <c r="E2860" s="413"/>
      <c r="F2860" s="413"/>
      <c r="G2860" s="413"/>
      <c r="H2860" s="413"/>
      <c r="I2860" s="560"/>
      <c r="J2860" s="70"/>
      <c r="K2860" s="70"/>
      <c r="L2860" s="70"/>
      <c r="M2860" s="70"/>
      <c r="N2860" s="70"/>
      <c r="O2860" s="336"/>
      <c r="P2860" s="70"/>
    </row>
    <row r="2861" spans="2:16" s="3" customFormat="1" ht="13.2" x14ac:dyDescent="0.25">
      <c r="B2861" s="128" t="s">
        <v>530</v>
      </c>
      <c r="C2861" s="320">
        <v>120884.41183149078</v>
      </c>
      <c r="D2861" s="413">
        <v>90603.638762644783</v>
      </c>
      <c r="E2861" s="413">
        <v>124006.862553039</v>
      </c>
      <c r="F2861" s="413">
        <v>162379.81397501158</v>
      </c>
      <c r="G2861" s="413">
        <v>142057.24659158269</v>
      </c>
      <c r="H2861" s="413">
        <v>162132.8364514182</v>
      </c>
      <c r="I2861" s="560">
        <v>165425.98453465893</v>
      </c>
      <c r="J2861" s="70"/>
      <c r="K2861" s="70"/>
      <c r="L2861" s="70"/>
      <c r="M2861" s="70"/>
      <c r="N2861" s="70"/>
      <c r="O2861" s="336"/>
      <c r="P2861" s="70"/>
    </row>
    <row r="2862" spans="2:16" s="3" customFormat="1" ht="13.2" x14ac:dyDescent="0.25">
      <c r="B2862" s="128"/>
      <c r="C2862" s="320"/>
      <c r="D2862" s="413"/>
      <c r="E2862" s="413"/>
      <c r="F2862" s="413"/>
      <c r="G2862" s="413"/>
      <c r="H2862" s="413"/>
      <c r="I2862" s="560"/>
      <c r="J2862" s="70"/>
      <c r="K2862" s="70"/>
      <c r="L2862" s="70"/>
      <c r="M2862" s="70"/>
      <c r="N2862" s="70"/>
      <c r="O2862" s="336"/>
      <c r="P2862" s="70"/>
    </row>
    <row r="2863" spans="2:16" s="3" customFormat="1" ht="13.2" x14ac:dyDescent="0.25">
      <c r="B2863" s="126" t="s">
        <v>340</v>
      </c>
      <c r="C2863" s="195"/>
      <c r="D2863" s="367"/>
      <c r="E2863" s="367"/>
      <c r="F2863" s="367"/>
      <c r="G2863" s="367"/>
      <c r="H2863" s="367"/>
      <c r="I2863" s="565"/>
      <c r="J2863" s="70"/>
      <c r="K2863" s="70"/>
      <c r="L2863" s="70"/>
      <c r="M2863" s="70"/>
      <c r="N2863" s="70"/>
      <c r="O2863" s="336"/>
      <c r="P2863" s="70"/>
    </row>
    <row r="2864" spans="2:16" s="3" customFormat="1" ht="13.2" x14ac:dyDescent="0.25">
      <c r="B2864" s="130" t="s">
        <v>255</v>
      </c>
      <c r="C2864" s="197">
        <v>14911.879838483919</v>
      </c>
      <c r="D2864" s="192">
        <v>14943.739485326189</v>
      </c>
      <c r="E2864" s="192">
        <v>13415.04385280166</v>
      </c>
      <c r="F2864" s="192">
        <v>12617.326510517172</v>
      </c>
      <c r="G2864" s="192">
        <v>12420.382195282024</v>
      </c>
      <c r="H2864" s="192">
        <v>13682.273705590513</v>
      </c>
      <c r="I2864" s="566">
        <v>12995.840500506572</v>
      </c>
      <c r="J2864" s="70"/>
      <c r="K2864" s="70"/>
      <c r="L2864" s="70"/>
      <c r="M2864" s="70"/>
      <c r="N2864" s="70"/>
      <c r="O2864" s="336"/>
      <c r="P2864" s="70"/>
    </row>
    <row r="2865" spans="2:16" s="3" customFormat="1" ht="13.2" x14ac:dyDescent="0.25">
      <c r="B2865" s="118"/>
      <c r="C2865" s="70"/>
      <c r="D2865" s="70"/>
      <c r="E2865" s="46"/>
      <c r="F2865" s="46"/>
      <c r="G2865" s="46"/>
      <c r="H2865" s="46"/>
      <c r="I2865" s="46"/>
      <c r="J2865" s="70"/>
      <c r="K2865" s="70"/>
      <c r="L2865" s="70"/>
      <c r="M2865" s="70"/>
      <c r="N2865" s="70"/>
      <c r="O2865" s="336"/>
      <c r="P2865" s="70"/>
    </row>
    <row r="2866" spans="2:16" s="3" customFormat="1" ht="13.2" x14ac:dyDescent="0.25">
      <c r="B2866" s="708" t="s">
        <v>6</v>
      </c>
      <c r="C2866" s="708"/>
      <c r="D2866" s="708"/>
      <c r="E2866" s="708"/>
      <c r="F2866" s="708"/>
      <c r="G2866" s="708"/>
      <c r="H2866" s="708"/>
      <c r="I2866" s="708"/>
      <c r="J2866" s="708"/>
      <c r="K2866" s="708"/>
      <c r="L2866" s="708"/>
      <c r="M2866" s="708"/>
      <c r="N2866" s="708"/>
      <c r="O2866" s="708"/>
      <c r="P2866" s="708"/>
    </row>
    <row r="2867" spans="2:16" s="3" customFormat="1" ht="13.2" x14ac:dyDescent="0.25">
      <c r="B2867" s="709" t="s">
        <v>5</v>
      </c>
      <c r="C2867" s="709"/>
      <c r="D2867" s="709"/>
      <c r="E2867" s="709"/>
      <c r="F2867" s="709"/>
      <c r="G2867" s="709"/>
      <c r="H2867" s="709"/>
      <c r="I2867" s="709"/>
      <c r="J2867" s="709"/>
      <c r="K2867" s="709"/>
      <c r="L2867" s="709"/>
      <c r="M2867" s="709"/>
      <c r="N2867" s="709"/>
      <c r="O2867" s="709"/>
      <c r="P2867" s="709"/>
    </row>
    <row r="2868" spans="2:16" s="3" customFormat="1" ht="13.2" x14ac:dyDescent="0.25">
      <c r="B2868" s="44" t="s">
        <v>573</v>
      </c>
      <c r="C2868" s="45"/>
      <c r="D2868" s="45"/>
      <c r="E2868" s="46"/>
      <c r="F2868" s="46"/>
      <c r="G2868" s="46"/>
      <c r="H2868" s="46"/>
      <c r="I2868" s="46"/>
      <c r="J2868" s="46"/>
      <c r="K2868" s="46"/>
      <c r="L2868" s="46"/>
      <c r="M2868" s="46"/>
      <c r="N2868" s="46"/>
      <c r="O2868" s="46"/>
      <c r="P2868" s="46"/>
    </row>
    <row r="2869" spans="2:16" s="3" customFormat="1" ht="13.2" x14ac:dyDescent="0.25">
      <c r="B2869" s="44"/>
      <c r="C2869" s="45"/>
      <c r="D2869" s="45"/>
      <c r="E2869" s="46"/>
      <c r="F2869" s="46"/>
      <c r="G2869" s="46"/>
      <c r="H2869" s="46"/>
      <c r="I2869" s="46"/>
      <c r="J2869" s="46"/>
      <c r="K2869" s="46"/>
      <c r="L2869" s="46"/>
      <c r="M2869" s="46"/>
      <c r="N2869" s="46"/>
      <c r="O2869" s="46"/>
      <c r="P2869" s="46"/>
    </row>
    <row r="2870" spans="2:16" s="3" customFormat="1" ht="24.6" customHeight="1" x14ac:dyDescent="0.25">
      <c r="B2870" s="776" t="s">
        <v>84</v>
      </c>
      <c r="C2870" s="782" t="s">
        <v>85</v>
      </c>
      <c r="D2870" s="782" t="s">
        <v>475</v>
      </c>
      <c r="E2870" s="782" t="s">
        <v>86</v>
      </c>
      <c r="F2870" s="782" t="s">
        <v>87</v>
      </c>
      <c r="G2870" s="782" t="s">
        <v>88</v>
      </c>
      <c r="H2870" s="782" t="s">
        <v>89</v>
      </c>
      <c r="I2870" s="780" t="s">
        <v>96</v>
      </c>
      <c r="J2870" s="696" t="s">
        <v>711</v>
      </c>
      <c r="K2870" s="782" t="s">
        <v>97</v>
      </c>
      <c r="L2870" s="783" t="s">
        <v>98</v>
      </c>
      <c r="N2870" s="46"/>
      <c r="O2870" s="46"/>
      <c r="P2870" s="46"/>
    </row>
    <row r="2871" spans="2:16" s="3" customFormat="1" ht="13.2" x14ac:dyDescent="0.25">
      <c r="B2871" s="786"/>
      <c r="C2871" s="763"/>
      <c r="D2871" s="763"/>
      <c r="E2871" s="763"/>
      <c r="F2871" s="763"/>
      <c r="G2871" s="763"/>
      <c r="H2871" s="763"/>
      <c r="I2871" s="781"/>
      <c r="J2871" s="785"/>
      <c r="K2871" s="763"/>
      <c r="L2871" s="784"/>
      <c r="N2871" s="46"/>
      <c r="O2871" s="46"/>
      <c r="P2871" s="46"/>
    </row>
    <row r="2872" spans="2:16" s="3" customFormat="1" ht="13.2" x14ac:dyDescent="0.25">
      <c r="B2872" s="104" t="s">
        <v>327</v>
      </c>
      <c r="C2872" s="198"/>
      <c r="D2872" s="105"/>
      <c r="E2872" s="105"/>
      <c r="F2872" s="105"/>
      <c r="G2872" s="105"/>
      <c r="H2872" s="105"/>
      <c r="I2872" s="105"/>
      <c r="J2872" s="105"/>
      <c r="K2872" s="589"/>
      <c r="L2872" s="606"/>
      <c r="N2872" s="46"/>
      <c r="O2872" s="46"/>
      <c r="P2872" s="46"/>
    </row>
    <row r="2873" spans="2:16" s="3" customFormat="1" ht="23.4" x14ac:dyDescent="0.25">
      <c r="B2873" s="52" t="s">
        <v>701</v>
      </c>
      <c r="C2873" s="199" t="s">
        <v>91</v>
      </c>
      <c r="D2873" s="70" t="s">
        <v>703</v>
      </c>
      <c r="E2873" s="70" t="s">
        <v>704</v>
      </c>
      <c r="F2873" s="70" t="s">
        <v>704</v>
      </c>
      <c r="G2873" s="322" t="s">
        <v>705</v>
      </c>
      <c r="H2873" s="322" t="s">
        <v>706</v>
      </c>
      <c r="I2873" s="398" t="s">
        <v>100</v>
      </c>
      <c r="J2873" s="3" t="s">
        <v>712</v>
      </c>
      <c r="K2873" s="70" t="s">
        <v>55</v>
      </c>
      <c r="L2873" s="71" t="s">
        <v>10</v>
      </c>
      <c r="N2873" s="46"/>
      <c r="O2873" s="46"/>
      <c r="P2873" s="46"/>
    </row>
    <row r="2874" spans="2:16" s="3" customFormat="1" ht="23.4" x14ac:dyDescent="0.25">
      <c r="B2874" s="1" t="s">
        <v>707</v>
      </c>
      <c r="C2874" s="199" t="s">
        <v>91</v>
      </c>
      <c r="D2874" s="70" t="s">
        <v>708</v>
      </c>
      <c r="E2874" s="70" t="s">
        <v>704</v>
      </c>
      <c r="F2874" s="70" t="s">
        <v>704</v>
      </c>
      <c r="G2874" s="322" t="s">
        <v>10</v>
      </c>
      <c r="H2874" s="322" t="s">
        <v>706</v>
      </c>
      <c r="I2874" s="398" t="s">
        <v>100</v>
      </c>
      <c r="J2874" s="3" t="s">
        <v>713</v>
      </c>
      <c r="K2874" s="70" t="s">
        <v>259</v>
      </c>
      <c r="L2874" s="71">
        <v>2</v>
      </c>
      <c r="N2874" s="46"/>
      <c r="O2874" s="46"/>
      <c r="P2874" s="46"/>
    </row>
    <row r="2875" spans="2:16" s="3" customFormat="1" ht="13.2" x14ac:dyDescent="0.25">
      <c r="B2875" s="54" t="s">
        <v>699</v>
      </c>
      <c r="C2875" s="164" t="s">
        <v>91</v>
      </c>
      <c r="D2875" s="50" t="s">
        <v>106</v>
      </c>
      <c r="E2875" s="50" t="s">
        <v>704</v>
      </c>
      <c r="F2875" s="50" t="s">
        <v>709</v>
      </c>
      <c r="G2875" s="292" t="s">
        <v>10</v>
      </c>
      <c r="H2875" s="292" t="s">
        <v>94</v>
      </c>
      <c r="I2875" s="397" t="s">
        <v>100</v>
      </c>
      <c r="J2875" s="3" t="s">
        <v>714</v>
      </c>
      <c r="K2875" s="50" t="s">
        <v>43</v>
      </c>
      <c r="L2875" s="200">
        <v>1</v>
      </c>
      <c r="N2875" s="46"/>
      <c r="O2875" s="46"/>
      <c r="P2875" s="46"/>
    </row>
    <row r="2876" spans="2:16" s="3" customFormat="1" ht="23.4" x14ac:dyDescent="0.25">
      <c r="B2876" s="52" t="s">
        <v>702</v>
      </c>
      <c r="C2876" s="199" t="s">
        <v>91</v>
      </c>
      <c r="D2876" s="70" t="s">
        <v>106</v>
      </c>
      <c r="E2876" s="70" t="s">
        <v>704</v>
      </c>
      <c r="F2876" s="70" t="s">
        <v>709</v>
      </c>
      <c r="G2876" s="322" t="s">
        <v>705</v>
      </c>
      <c r="H2876" s="322" t="s">
        <v>710</v>
      </c>
      <c r="I2876" s="398" t="s">
        <v>100</v>
      </c>
      <c r="J2876" s="3" t="s">
        <v>713</v>
      </c>
      <c r="K2876" s="70" t="s">
        <v>43</v>
      </c>
      <c r="L2876" s="71">
        <v>1</v>
      </c>
      <c r="N2876" s="46"/>
      <c r="O2876" s="46"/>
      <c r="P2876" s="46"/>
    </row>
    <row r="2877" spans="2:16" s="3" customFormat="1" ht="13.2" x14ac:dyDescent="0.25">
      <c r="B2877" s="52"/>
      <c r="C2877" s="199"/>
      <c r="D2877" s="70"/>
      <c r="E2877" s="70"/>
      <c r="F2877" s="70"/>
      <c r="G2877" s="322"/>
      <c r="H2877" s="322"/>
      <c r="I2877" s="398"/>
      <c r="K2877" s="70"/>
      <c r="L2877" s="71"/>
      <c r="N2877" s="46"/>
      <c r="O2877" s="46"/>
      <c r="P2877" s="46"/>
    </row>
    <row r="2878" spans="2:16" s="3" customFormat="1" ht="13.2" x14ac:dyDescent="0.25">
      <c r="B2878" s="49" t="s">
        <v>328</v>
      </c>
      <c r="C2878" s="199"/>
      <c r="D2878" s="70"/>
      <c r="E2878" s="70"/>
      <c r="F2878" s="70"/>
      <c r="G2878" s="322"/>
      <c r="H2878" s="322"/>
      <c r="I2878" s="398"/>
      <c r="K2878" s="70"/>
      <c r="L2878" s="71"/>
      <c r="N2878" s="46"/>
      <c r="O2878" s="46"/>
      <c r="P2878" s="46"/>
    </row>
    <row r="2879" spans="2:16" s="3" customFormat="1" ht="26.4" x14ac:dyDescent="0.25">
      <c r="B2879" s="58" t="s">
        <v>112</v>
      </c>
      <c r="C2879" s="199" t="s">
        <v>117</v>
      </c>
      <c r="D2879" s="70" t="s">
        <v>117</v>
      </c>
      <c r="E2879" s="70" t="s">
        <v>81</v>
      </c>
      <c r="F2879" s="70" t="s">
        <v>77</v>
      </c>
      <c r="G2879" s="322"/>
      <c r="H2879" s="322" t="s">
        <v>118</v>
      </c>
      <c r="I2879" s="398" t="s">
        <v>531</v>
      </c>
      <c r="K2879" s="70" t="s">
        <v>33</v>
      </c>
      <c r="L2879" s="71" t="s">
        <v>151</v>
      </c>
      <c r="N2879" s="46"/>
      <c r="O2879" s="46"/>
      <c r="P2879" s="46"/>
    </row>
    <row r="2880" spans="2:16" s="3" customFormat="1" ht="13.2" x14ac:dyDescent="0.25">
      <c r="B2880" s="58"/>
      <c r="C2880" s="199"/>
      <c r="D2880" s="70"/>
      <c r="E2880" s="70"/>
      <c r="F2880" s="70"/>
      <c r="G2880" s="322"/>
      <c r="H2880" s="322"/>
      <c r="I2880" s="398"/>
      <c r="K2880" s="70"/>
      <c r="L2880" s="71"/>
      <c r="N2880" s="46"/>
      <c r="O2880" s="46"/>
      <c r="P2880" s="46"/>
    </row>
    <row r="2881" spans="2:16" s="3" customFormat="1" ht="13.2" x14ac:dyDescent="0.25">
      <c r="B2881" s="49" t="s">
        <v>329</v>
      </c>
      <c r="C2881" s="70"/>
      <c r="D2881" s="70"/>
      <c r="E2881" s="70"/>
      <c r="F2881" s="70"/>
      <c r="G2881" s="322"/>
      <c r="H2881" s="322"/>
      <c r="I2881" s="398"/>
      <c r="K2881" s="70"/>
      <c r="L2881" s="71"/>
      <c r="N2881" s="46"/>
      <c r="O2881" s="46"/>
      <c r="P2881" s="46"/>
    </row>
    <row r="2882" spans="2:16" s="3" customFormat="1" ht="13.2" x14ac:dyDescent="0.25">
      <c r="B2882" s="201" t="s">
        <v>532</v>
      </c>
      <c r="C2882" s="70" t="s">
        <v>90</v>
      </c>
      <c r="D2882" s="70" t="s">
        <v>106</v>
      </c>
      <c r="E2882" s="70" t="s">
        <v>533</v>
      </c>
      <c r="F2882" s="70" t="s">
        <v>533</v>
      </c>
      <c r="G2882" s="322" t="s">
        <v>306</v>
      </c>
      <c r="H2882" s="322" t="s">
        <v>93</v>
      </c>
      <c r="I2882" s="398" t="s">
        <v>313</v>
      </c>
      <c r="K2882" s="70" t="s">
        <v>43</v>
      </c>
      <c r="L2882" s="71" t="s">
        <v>12</v>
      </c>
      <c r="N2882" s="46"/>
      <c r="O2882" s="46"/>
      <c r="P2882" s="46"/>
    </row>
    <row r="2883" spans="2:16" s="3" customFormat="1" ht="26.4" x14ac:dyDescent="0.25">
      <c r="B2883" s="201" t="s">
        <v>305</v>
      </c>
      <c r="C2883" s="70" t="s">
        <v>90</v>
      </c>
      <c r="D2883" s="70" t="s">
        <v>106</v>
      </c>
      <c r="E2883" s="70" t="s">
        <v>533</v>
      </c>
      <c r="F2883" s="70" t="s">
        <v>12</v>
      </c>
      <c r="G2883" s="322" t="s">
        <v>308</v>
      </c>
      <c r="H2883" s="322" t="s">
        <v>78</v>
      </c>
      <c r="I2883" s="398" t="s">
        <v>313</v>
      </c>
      <c r="K2883" s="70" t="s">
        <v>43</v>
      </c>
      <c r="L2883" s="71" t="s">
        <v>12</v>
      </c>
      <c r="N2883" s="46"/>
      <c r="O2883" s="46"/>
      <c r="P2883" s="46"/>
    </row>
    <row r="2884" spans="2:16" s="3" customFormat="1" ht="13.2" x14ac:dyDescent="0.25">
      <c r="B2884" s="321" t="s">
        <v>296</v>
      </c>
      <c r="C2884" s="70" t="s">
        <v>90</v>
      </c>
      <c r="D2884" s="70" t="s">
        <v>106</v>
      </c>
      <c r="E2884" s="70" t="s">
        <v>533</v>
      </c>
      <c r="F2884" s="70" t="s">
        <v>534</v>
      </c>
      <c r="G2884" s="322" t="s">
        <v>309</v>
      </c>
      <c r="H2884" s="322" t="s">
        <v>310</v>
      </c>
      <c r="I2884" s="398" t="s">
        <v>313</v>
      </c>
      <c r="K2884" s="70" t="s">
        <v>43</v>
      </c>
      <c r="L2884" s="71" t="s">
        <v>12</v>
      </c>
      <c r="N2884" s="46"/>
      <c r="O2884" s="46"/>
      <c r="P2884" s="46"/>
    </row>
    <row r="2885" spans="2:16" s="3" customFormat="1" ht="26.4" x14ac:dyDescent="0.25">
      <c r="B2885" s="201" t="s">
        <v>311</v>
      </c>
      <c r="C2885" s="70" t="s">
        <v>90</v>
      </c>
      <c r="D2885" s="70" t="s">
        <v>106</v>
      </c>
      <c r="E2885" s="70" t="s">
        <v>533</v>
      </c>
      <c r="F2885" s="70" t="s">
        <v>533</v>
      </c>
      <c r="G2885" s="322" t="s">
        <v>306</v>
      </c>
      <c r="H2885" s="322" t="s">
        <v>93</v>
      </c>
      <c r="I2885" s="398" t="s">
        <v>313</v>
      </c>
      <c r="K2885" s="70" t="s">
        <v>43</v>
      </c>
      <c r="L2885" s="71" t="s">
        <v>12</v>
      </c>
      <c r="N2885" s="46"/>
      <c r="O2885" s="46"/>
      <c r="P2885" s="46"/>
    </row>
    <row r="2886" spans="2:16" s="3" customFormat="1" ht="13.2" x14ac:dyDescent="0.25">
      <c r="B2886" s="201" t="s">
        <v>295</v>
      </c>
      <c r="C2886" s="70" t="s">
        <v>117</v>
      </c>
      <c r="D2886" s="70" t="s">
        <v>48</v>
      </c>
      <c r="E2886" s="70" t="s">
        <v>12</v>
      </c>
      <c r="F2886" s="70" t="s">
        <v>535</v>
      </c>
      <c r="G2886" s="322" t="s">
        <v>12</v>
      </c>
      <c r="H2886" s="322" t="s">
        <v>312</v>
      </c>
      <c r="I2886" s="398" t="s">
        <v>313</v>
      </c>
      <c r="K2886" s="70" t="s">
        <v>43</v>
      </c>
      <c r="L2886" s="71" t="s">
        <v>12</v>
      </c>
      <c r="N2886" s="46"/>
      <c r="O2886" s="46"/>
      <c r="P2886" s="46"/>
    </row>
    <row r="2887" spans="2:16" s="3" customFormat="1" ht="13.2" x14ac:dyDescent="0.25">
      <c r="B2887" s="201"/>
      <c r="C2887" s="70"/>
      <c r="D2887" s="70"/>
      <c r="E2887" s="70"/>
      <c r="F2887" s="70"/>
      <c r="G2887" s="322"/>
      <c r="H2887" s="322"/>
      <c r="I2887" s="398"/>
      <c r="K2887" s="70"/>
      <c r="L2887" s="71"/>
      <c r="N2887" s="46"/>
      <c r="O2887" s="46"/>
      <c r="P2887" s="46"/>
    </row>
    <row r="2888" spans="2:16" s="3" customFormat="1" ht="13.2" x14ac:dyDescent="0.25">
      <c r="B2888" s="202" t="s">
        <v>330</v>
      </c>
      <c r="C2888" s="70"/>
      <c r="D2888" s="70"/>
      <c r="E2888" s="70"/>
      <c r="F2888" s="70"/>
      <c r="G2888" s="322"/>
      <c r="H2888" s="322"/>
      <c r="I2888" s="398"/>
      <c r="K2888" s="70"/>
      <c r="L2888" s="71"/>
      <c r="N2888" s="46"/>
      <c r="O2888" s="46"/>
      <c r="P2888" s="46"/>
    </row>
    <row r="2889" spans="2:16" s="3" customFormat="1" ht="23.4" x14ac:dyDescent="0.25">
      <c r="B2889" s="54" t="s">
        <v>275</v>
      </c>
      <c r="C2889" s="199" t="s">
        <v>91</v>
      </c>
      <c r="D2889" s="70" t="s">
        <v>106</v>
      </c>
      <c r="E2889" s="70" t="s">
        <v>269</v>
      </c>
      <c r="F2889" s="70" t="s">
        <v>81</v>
      </c>
      <c r="G2889" s="322" t="s">
        <v>92</v>
      </c>
      <c r="H2889" s="322" t="s">
        <v>95</v>
      </c>
      <c r="I2889" s="398" t="s">
        <v>277</v>
      </c>
      <c r="K2889" s="70" t="s">
        <v>43</v>
      </c>
      <c r="L2889" s="71" t="s">
        <v>12</v>
      </c>
      <c r="N2889" s="46"/>
      <c r="O2889" s="46"/>
      <c r="P2889" s="46"/>
    </row>
    <row r="2890" spans="2:16" s="3" customFormat="1" ht="13.2" x14ac:dyDescent="0.25">
      <c r="B2890" s="54" t="s">
        <v>276</v>
      </c>
      <c r="C2890" s="199" t="s">
        <v>90</v>
      </c>
      <c r="D2890" s="70" t="s">
        <v>48</v>
      </c>
      <c r="E2890" s="70" t="s">
        <v>81</v>
      </c>
      <c r="F2890" s="70" t="s">
        <v>81</v>
      </c>
      <c r="G2890" s="322" t="s">
        <v>92</v>
      </c>
      <c r="H2890" s="322" t="s">
        <v>78</v>
      </c>
      <c r="I2890" s="398" t="s">
        <v>277</v>
      </c>
      <c r="K2890" s="70" t="s">
        <v>43</v>
      </c>
      <c r="L2890" s="71" t="s">
        <v>12</v>
      </c>
      <c r="N2890" s="46"/>
      <c r="O2890" s="46"/>
      <c r="P2890" s="46"/>
    </row>
    <row r="2891" spans="2:16" s="3" customFormat="1" ht="13.2" x14ac:dyDescent="0.25">
      <c r="B2891" s="54"/>
      <c r="C2891" s="199"/>
      <c r="D2891" s="70"/>
      <c r="E2891" s="70"/>
      <c r="F2891" s="70"/>
      <c r="G2891" s="322"/>
      <c r="H2891" s="322"/>
      <c r="I2891" s="398"/>
      <c r="K2891" s="70"/>
      <c r="L2891" s="71"/>
      <c r="N2891" s="46"/>
      <c r="O2891" s="46"/>
      <c r="P2891" s="46"/>
    </row>
    <row r="2892" spans="2:16" s="3" customFormat="1" ht="13.2" x14ac:dyDescent="0.25">
      <c r="B2892" s="49" t="s">
        <v>331</v>
      </c>
      <c r="C2892" s="199"/>
      <c r="D2892" s="70"/>
      <c r="E2892" s="70"/>
      <c r="F2892" s="70"/>
      <c r="G2892" s="322"/>
      <c r="H2892" s="322"/>
      <c r="I2892" s="398"/>
      <c r="K2892" s="70"/>
      <c r="L2892" s="71"/>
      <c r="N2892" s="46"/>
      <c r="O2892" s="46"/>
      <c r="P2892" s="46"/>
    </row>
    <row r="2893" spans="2:16" s="3" customFormat="1" ht="23.4" x14ac:dyDescent="0.25">
      <c r="B2893" s="52" t="s">
        <v>137</v>
      </c>
      <c r="C2893" s="199" t="s">
        <v>90</v>
      </c>
      <c r="D2893" s="70" t="s">
        <v>138</v>
      </c>
      <c r="E2893" s="70" t="s">
        <v>81</v>
      </c>
      <c r="F2893" s="70" t="s">
        <v>81</v>
      </c>
      <c r="G2893" s="322" t="s">
        <v>92</v>
      </c>
      <c r="H2893" s="322" t="s">
        <v>139</v>
      </c>
      <c r="I2893" s="398" t="s">
        <v>141</v>
      </c>
      <c r="K2893" s="70" t="s">
        <v>43</v>
      </c>
      <c r="L2893" s="71">
        <v>0</v>
      </c>
      <c r="N2893" s="46"/>
      <c r="O2893" s="46"/>
      <c r="P2893" s="46"/>
    </row>
    <row r="2894" spans="2:16" s="3" customFormat="1" ht="13.2" x14ac:dyDescent="0.25">
      <c r="B2894" s="52" t="s">
        <v>140</v>
      </c>
      <c r="C2894" s="199" t="s">
        <v>117</v>
      </c>
      <c r="D2894" s="70" t="s">
        <v>138</v>
      </c>
      <c r="E2894" s="70" t="s">
        <v>81</v>
      </c>
      <c r="F2894" s="70" t="s">
        <v>81</v>
      </c>
      <c r="G2894" s="322" t="s">
        <v>92</v>
      </c>
      <c r="H2894" s="322"/>
      <c r="I2894" s="398" t="s">
        <v>142</v>
      </c>
      <c r="K2894" s="70" t="s">
        <v>143</v>
      </c>
      <c r="L2894" s="71">
        <v>0</v>
      </c>
      <c r="N2894" s="46"/>
      <c r="O2894" s="46"/>
      <c r="P2894" s="46"/>
    </row>
    <row r="2895" spans="2:16" s="3" customFormat="1" ht="13.2" x14ac:dyDescent="0.25">
      <c r="B2895" s="52"/>
      <c r="C2895" s="199"/>
      <c r="D2895" s="70"/>
      <c r="E2895" s="70"/>
      <c r="F2895" s="70"/>
      <c r="G2895" s="70"/>
      <c r="H2895" s="322"/>
      <c r="I2895" s="398"/>
      <c r="K2895" s="70"/>
      <c r="L2895" s="71"/>
      <c r="N2895" s="46"/>
      <c r="O2895" s="46"/>
      <c r="P2895" s="46"/>
    </row>
    <row r="2896" spans="2:16" s="3" customFormat="1" ht="13.2" x14ac:dyDescent="0.25">
      <c r="B2896" s="49" t="s">
        <v>332</v>
      </c>
      <c r="C2896" s="199"/>
      <c r="D2896" s="70"/>
      <c r="E2896" s="70"/>
      <c r="F2896" s="70"/>
      <c r="G2896" s="70"/>
      <c r="H2896" s="322"/>
      <c r="I2896" s="398"/>
      <c r="K2896" s="70"/>
      <c r="L2896" s="203"/>
      <c r="N2896" s="46"/>
      <c r="O2896" s="46"/>
      <c r="P2896" s="46"/>
    </row>
    <row r="2897" spans="2:16" s="3" customFormat="1" ht="13.2" x14ac:dyDescent="0.25">
      <c r="B2897" s="52" t="s">
        <v>184</v>
      </c>
      <c r="C2897" s="199" t="s">
        <v>117</v>
      </c>
      <c r="D2897" s="70" t="s">
        <v>106</v>
      </c>
      <c r="E2897" s="70" t="s">
        <v>77</v>
      </c>
      <c r="F2897" s="70" t="s">
        <v>12</v>
      </c>
      <c r="G2897" s="70" t="s">
        <v>12</v>
      </c>
      <c r="H2897" s="322" t="s">
        <v>12</v>
      </c>
      <c r="I2897" s="398" t="s">
        <v>12</v>
      </c>
      <c r="K2897" s="70" t="s">
        <v>12</v>
      </c>
      <c r="L2897" s="71" t="s">
        <v>12</v>
      </c>
      <c r="N2897" s="46"/>
      <c r="O2897" s="46"/>
      <c r="P2897" s="46"/>
    </row>
    <row r="2898" spans="2:16" s="3" customFormat="1" ht="13.2" x14ac:dyDescent="0.25">
      <c r="B2898" s="270"/>
      <c r="C2898" s="271"/>
      <c r="D2898" s="29"/>
      <c r="E2898" s="29"/>
      <c r="F2898" s="29"/>
      <c r="G2898" s="29"/>
      <c r="H2898" s="323"/>
      <c r="I2898" s="29"/>
      <c r="K2898" s="29"/>
      <c r="L2898" s="272"/>
      <c r="N2898" s="20"/>
      <c r="O2898" s="20"/>
      <c r="P2898" s="20"/>
    </row>
    <row r="2899" spans="2:16" s="273" customFormat="1" ht="13.8" x14ac:dyDescent="0.25">
      <c r="B2899" s="274" t="s">
        <v>477</v>
      </c>
      <c r="C2899" s="275"/>
      <c r="D2899" s="276"/>
      <c r="E2899" s="276"/>
      <c r="F2899" s="276"/>
      <c r="G2899" s="276"/>
      <c r="H2899" s="324"/>
      <c r="I2899" s="276"/>
      <c r="K2899" s="276"/>
      <c r="L2899" s="277"/>
    </row>
    <row r="2900" spans="2:16" s="273" customFormat="1" ht="13.8" x14ac:dyDescent="0.25">
      <c r="B2900" s="278" t="s">
        <v>508</v>
      </c>
      <c r="C2900" s="281" t="s">
        <v>12</v>
      </c>
      <c r="D2900" s="282" t="s">
        <v>12</v>
      </c>
      <c r="E2900" s="282" t="s">
        <v>12</v>
      </c>
      <c r="F2900" s="282" t="s">
        <v>12</v>
      </c>
      <c r="G2900" s="282" t="s">
        <v>12</v>
      </c>
      <c r="H2900" s="282" t="s">
        <v>12</v>
      </c>
      <c r="I2900" s="282" t="s">
        <v>12</v>
      </c>
      <c r="K2900" s="282" t="s">
        <v>12</v>
      </c>
      <c r="L2900" s="283" t="s">
        <v>12</v>
      </c>
    </row>
    <row r="2901" spans="2:16" s="273" customFormat="1" ht="13.8" x14ac:dyDescent="0.25">
      <c r="B2901" s="278"/>
      <c r="C2901" s="275"/>
      <c r="D2901" s="276"/>
      <c r="E2901" s="276"/>
      <c r="F2901" s="276"/>
      <c r="G2901" s="276"/>
      <c r="H2901" s="324"/>
      <c r="I2901" s="276"/>
      <c r="K2901" s="276"/>
      <c r="L2901" s="277"/>
    </row>
    <row r="2902" spans="2:16" s="273" customFormat="1" ht="13.8" x14ac:dyDescent="0.25">
      <c r="B2902" s="274" t="s">
        <v>337</v>
      </c>
      <c r="C2902" s="275"/>
      <c r="D2902" s="276"/>
      <c r="E2902" s="276"/>
      <c r="F2902" s="276"/>
      <c r="G2902" s="276"/>
      <c r="H2902" s="324"/>
      <c r="I2902" s="276"/>
      <c r="K2902" s="276"/>
      <c r="L2902" s="279"/>
    </row>
    <row r="2903" spans="2:16" s="273" customFormat="1" ht="13.8" x14ac:dyDescent="0.25">
      <c r="B2903" s="278" t="s">
        <v>508</v>
      </c>
      <c r="C2903" s="281" t="s">
        <v>12</v>
      </c>
      <c r="D2903" s="282" t="s">
        <v>12</v>
      </c>
      <c r="E2903" s="282" t="s">
        <v>12</v>
      </c>
      <c r="F2903" s="282" t="s">
        <v>12</v>
      </c>
      <c r="G2903" s="282" t="s">
        <v>12</v>
      </c>
      <c r="H2903" s="282" t="s">
        <v>12</v>
      </c>
      <c r="I2903" s="282" t="s">
        <v>12</v>
      </c>
      <c r="K2903" s="282" t="s">
        <v>12</v>
      </c>
      <c r="L2903" s="283" t="s">
        <v>12</v>
      </c>
    </row>
    <row r="2904" spans="2:16" s="273" customFormat="1" ht="13.8" x14ac:dyDescent="0.25">
      <c r="B2904" s="280"/>
      <c r="C2904" s="275"/>
      <c r="D2904" s="276"/>
      <c r="E2904" s="276"/>
      <c r="F2904" s="276"/>
      <c r="G2904" s="276"/>
      <c r="H2904" s="324"/>
      <c r="I2904" s="276"/>
      <c r="K2904" s="276"/>
      <c r="L2904" s="277"/>
    </row>
    <row r="2905" spans="2:16" s="273" customFormat="1" ht="13.8" x14ac:dyDescent="0.25">
      <c r="B2905" s="274" t="s">
        <v>727</v>
      </c>
      <c r="C2905" s="275"/>
      <c r="D2905" s="276"/>
      <c r="E2905" s="276"/>
      <c r="F2905" s="276"/>
      <c r="G2905" s="276"/>
      <c r="H2905" s="324"/>
      <c r="I2905" s="276"/>
      <c r="K2905" s="276"/>
      <c r="L2905" s="277"/>
    </row>
    <row r="2906" spans="2:16" s="273" customFormat="1" ht="13.8" x14ac:dyDescent="0.25">
      <c r="B2906" s="165" t="s">
        <v>745</v>
      </c>
      <c r="C2906" s="638" t="s">
        <v>117</v>
      </c>
      <c r="D2906" s="638" t="s">
        <v>232</v>
      </c>
      <c r="E2906" s="638" t="s">
        <v>81</v>
      </c>
      <c r="F2906" s="638" t="s">
        <v>77</v>
      </c>
      <c r="G2906" s="638" t="s">
        <v>747</v>
      </c>
      <c r="H2906" s="638" t="s">
        <v>748</v>
      </c>
      <c r="I2906" s="638" t="s">
        <v>99</v>
      </c>
      <c r="J2906" s="639" t="s">
        <v>749</v>
      </c>
      <c r="K2906" s="638" t="s">
        <v>232</v>
      </c>
      <c r="L2906" s="640" t="s">
        <v>12</v>
      </c>
      <c r="M2906" s="641"/>
    </row>
    <row r="2907" spans="2:16" s="273" customFormat="1" ht="13.8" x14ac:dyDescent="0.25">
      <c r="B2907" s="165" t="s">
        <v>746</v>
      </c>
      <c r="C2907" s="638" t="s">
        <v>12</v>
      </c>
      <c r="D2907" s="638" t="s">
        <v>12</v>
      </c>
      <c r="E2907" s="638" t="s">
        <v>12</v>
      </c>
      <c r="F2907" s="638" t="s">
        <v>12</v>
      </c>
      <c r="G2907" s="638" t="s">
        <v>12</v>
      </c>
      <c r="H2907" s="638" t="s">
        <v>12</v>
      </c>
      <c r="I2907" s="638" t="s">
        <v>12</v>
      </c>
      <c r="J2907" s="638" t="s">
        <v>12</v>
      </c>
      <c r="K2907" s="638" t="s">
        <v>12</v>
      </c>
      <c r="L2907" s="638" t="s">
        <v>12</v>
      </c>
      <c r="M2907" s="641"/>
    </row>
    <row r="2908" spans="2:16" s="273" customFormat="1" ht="13.8" x14ac:dyDescent="0.25">
      <c r="B2908" s="280"/>
      <c r="C2908" s="275"/>
      <c r="D2908" s="276"/>
      <c r="E2908" s="276"/>
      <c r="F2908" s="276"/>
      <c r="G2908" s="276"/>
      <c r="H2908" s="324"/>
      <c r="I2908" s="276"/>
      <c r="K2908" s="276"/>
      <c r="L2908" s="277"/>
    </row>
    <row r="2909" spans="2:16" s="273" customFormat="1" ht="13.8" x14ac:dyDescent="0.25">
      <c r="B2909" s="274" t="s">
        <v>333</v>
      </c>
      <c r="C2909" s="281"/>
      <c r="D2909" s="282"/>
      <c r="E2909" s="282"/>
      <c r="F2909" s="282"/>
      <c r="G2909" s="282"/>
      <c r="H2909" s="282"/>
      <c r="I2909" s="282"/>
      <c r="K2909" s="282"/>
      <c r="L2909" s="283"/>
    </row>
    <row r="2910" spans="2:16" s="273" customFormat="1" ht="13.8" x14ac:dyDescent="0.25">
      <c r="B2910" s="278" t="s">
        <v>508</v>
      </c>
      <c r="C2910" s="281" t="s">
        <v>12</v>
      </c>
      <c r="D2910" s="282" t="s">
        <v>12</v>
      </c>
      <c r="E2910" s="282" t="s">
        <v>12</v>
      </c>
      <c r="F2910" s="282" t="s">
        <v>12</v>
      </c>
      <c r="G2910" s="282" t="s">
        <v>12</v>
      </c>
      <c r="H2910" s="282" t="s">
        <v>12</v>
      </c>
      <c r="I2910" s="282" t="s">
        <v>12</v>
      </c>
      <c r="K2910" s="282" t="s">
        <v>12</v>
      </c>
      <c r="L2910" s="283" t="s">
        <v>12</v>
      </c>
    </row>
    <row r="2911" spans="2:16" s="273" customFormat="1" ht="13.8" x14ac:dyDescent="0.25">
      <c r="B2911" s="270"/>
      <c r="C2911" s="281"/>
      <c r="D2911" s="282"/>
      <c r="E2911" s="282"/>
      <c r="F2911" s="282"/>
      <c r="G2911" s="282"/>
      <c r="H2911" s="282"/>
      <c r="I2911" s="282"/>
      <c r="K2911" s="282"/>
      <c r="L2911" s="283"/>
    </row>
    <row r="2912" spans="2:16" s="273" customFormat="1" ht="13.8" x14ac:dyDescent="0.25">
      <c r="B2912" s="274" t="s">
        <v>334</v>
      </c>
      <c r="C2912" s="284"/>
      <c r="D2912" s="285"/>
      <c r="E2912" s="285"/>
      <c r="F2912" s="285"/>
      <c r="G2912" s="285"/>
      <c r="H2912" s="285"/>
      <c r="I2912" s="285"/>
      <c r="K2912" s="285"/>
      <c r="L2912" s="286"/>
    </row>
    <row r="2913" spans="1:18" s="273" customFormat="1" ht="13.8" x14ac:dyDescent="0.25">
      <c r="B2913" s="278" t="s">
        <v>508</v>
      </c>
      <c r="C2913" s="281" t="s">
        <v>12</v>
      </c>
      <c r="D2913" s="282" t="s">
        <v>12</v>
      </c>
      <c r="E2913" s="282" t="s">
        <v>12</v>
      </c>
      <c r="F2913" s="282" t="s">
        <v>12</v>
      </c>
      <c r="G2913" s="282" t="s">
        <v>12</v>
      </c>
      <c r="H2913" s="282" t="s">
        <v>12</v>
      </c>
      <c r="I2913" s="282" t="s">
        <v>12</v>
      </c>
      <c r="K2913" s="282" t="s">
        <v>12</v>
      </c>
      <c r="L2913" s="283" t="s">
        <v>12</v>
      </c>
    </row>
    <row r="2914" spans="1:18" s="273" customFormat="1" ht="13.8" x14ac:dyDescent="0.25">
      <c r="B2914" s="287"/>
      <c r="C2914" s="281"/>
      <c r="D2914" s="282"/>
      <c r="E2914" s="282"/>
      <c r="F2914" s="282"/>
      <c r="G2914" s="282"/>
      <c r="H2914" s="282"/>
      <c r="I2914" s="282"/>
      <c r="K2914" s="282"/>
      <c r="L2914" s="283"/>
    </row>
    <row r="2915" spans="1:18" s="273" customFormat="1" ht="13.8" x14ac:dyDescent="0.25">
      <c r="B2915" s="274" t="s">
        <v>335</v>
      </c>
      <c r="C2915" s="284"/>
      <c r="D2915" s="285"/>
      <c r="E2915" s="285"/>
      <c r="F2915" s="285"/>
      <c r="G2915" s="285"/>
      <c r="H2915" s="285"/>
      <c r="I2915" s="285"/>
      <c r="K2915" s="285"/>
      <c r="L2915" s="286"/>
    </row>
    <row r="2916" spans="1:18" s="273" customFormat="1" ht="13.8" x14ac:dyDescent="0.25">
      <c r="B2916" s="278" t="s">
        <v>508</v>
      </c>
      <c r="C2916" s="275" t="s">
        <v>12</v>
      </c>
      <c r="D2916" s="276" t="s">
        <v>12</v>
      </c>
      <c r="E2916" s="276" t="s">
        <v>12</v>
      </c>
      <c r="F2916" s="276" t="s">
        <v>12</v>
      </c>
      <c r="G2916" s="276" t="s">
        <v>12</v>
      </c>
      <c r="H2916" s="276" t="s">
        <v>12</v>
      </c>
      <c r="I2916" s="276" t="s">
        <v>12</v>
      </c>
      <c r="K2916" s="276" t="s">
        <v>12</v>
      </c>
      <c r="L2916" s="277" t="s">
        <v>12</v>
      </c>
    </row>
    <row r="2917" spans="1:18" s="3" customFormat="1" ht="13.2" x14ac:dyDescent="0.25">
      <c r="B2917" s="270"/>
      <c r="C2917" s="271"/>
      <c r="D2917" s="29"/>
      <c r="E2917" s="29"/>
      <c r="F2917" s="29"/>
      <c r="G2917" s="29"/>
      <c r="H2917" s="29"/>
      <c r="I2917" s="29"/>
      <c r="K2917" s="29"/>
      <c r="L2917" s="272"/>
      <c r="N2917" s="20"/>
      <c r="O2917" s="20"/>
      <c r="P2917" s="20"/>
    </row>
    <row r="2918" spans="1:18" s="3" customFormat="1" ht="13.2" x14ac:dyDescent="0.25">
      <c r="B2918" s="49" t="s">
        <v>336</v>
      </c>
      <c r="C2918" s="199"/>
      <c r="D2918" s="70"/>
      <c r="E2918" s="70"/>
      <c r="F2918" s="70"/>
      <c r="G2918" s="70"/>
      <c r="H2918" s="70"/>
      <c r="I2918" s="398"/>
      <c r="K2918" s="70"/>
      <c r="L2918" s="71"/>
      <c r="N2918" s="46"/>
      <c r="O2918" s="46"/>
      <c r="P2918" s="46"/>
    </row>
    <row r="2919" spans="1:18" s="3" customFormat="1" ht="13.2" x14ac:dyDescent="0.25">
      <c r="B2919" s="52" t="s">
        <v>213</v>
      </c>
      <c r="C2919" s="199" t="s">
        <v>117</v>
      </c>
      <c r="D2919" s="70" t="s">
        <v>43</v>
      </c>
      <c r="E2919" s="70" t="s">
        <v>10</v>
      </c>
      <c r="F2919" s="70" t="s">
        <v>10</v>
      </c>
      <c r="G2919" s="70" t="s">
        <v>10</v>
      </c>
      <c r="H2919" s="70" t="s">
        <v>93</v>
      </c>
      <c r="I2919" s="398" t="s">
        <v>220</v>
      </c>
      <c r="K2919" s="70" t="s">
        <v>48</v>
      </c>
      <c r="L2919" s="71" t="s">
        <v>10</v>
      </c>
      <c r="N2919" s="46"/>
      <c r="O2919" s="46"/>
      <c r="P2919" s="46"/>
    </row>
    <row r="2920" spans="1:18" s="3" customFormat="1" ht="13.2" x14ac:dyDescent="0.25">
      <c r="B2920" s="52"/>
      <c r="C2920" s="199"/>
      <c r="D2920" s="70"/>
      <c r="E2920" s="70"/>
      <c r="F2920" s="70"/>
      <c r="G2920" s="70"/>
      <c r="H2920" s="70"/>
      <c r="I2920" s="398"/>
      <c r="K2920" s="70"/>
      <c r="L2920" s="71"/>
      <c r="N2920" s="46"/>
      <c r="O2920" s="46"/>
      <c r="P2920" s="46"/>
    </row>
    <row r="2921" spans="1:18" s="3" customFormat="1" ht="13.2" x14ac:dyDescent="0.25">
      <c r="B2921" s="49" t="s">
        <v>338</v>
      </c>
      <c r="C2921" s="204"/>
      <c r="D2921" s="205"/>
      <c r="E2921" s="205"/>
      <c r="F2921" s="205"/>
      <c r="G2921" s="205"/>
      <c r="H2921" s="205"/>
      <c r="I2921" s="205"/>
      <c r="K2921" s="205"/>
      <c r="L2921" s="206"/>
      <c r="N2921" s="46"/>
      <c r="O2921" s="46"/>
      <c r="P2921" s="46"/>
    </row>
    <row r="2922" spans="1:18" s="3" customFormat="1" ht="13.2" x14ac:dyDescent="0.25">
      <c r="B2922" s="162" t="s">
        <v>228</v>
      </c>
      <c r="C2922" s="57" t="s">
        <v>10</v>
      </c>
      <c r="D2922" s="57" t="s">
        <v>10</v>
      </c>
      <c r="E2922" s="57" t="s">
        <v>10</v>
      </c>
      <c r="F2922" s="57" t="s">
        <v>10</v>
      </c>
      <c r="G2922" s="57" t="s">
        <v>10</v>
      </c>
      <c r="H2922" s="57" t="s">
        <v>10</v>
      </c>
      <c r="I2922" s="57" t="s">
        <v>10</v>
      </c>
      <c r="K2922" s="57" t="s">
        <v>10</v>
      </c>
      <c r="L2922" s="207" t="s">
        <v>10</v>
      </c>
      <c r="N2922" s="20"/>
      <c r="O2922" s="20"/>
      <c r="P2922" s="20"/>
      <c r="Q2922" s="261"/>
      <c r="R2922" s="261"/>
    </row>
    <row r="2923" spans="1:18" s="3" customFormat="1" ht="13.2" x14ac:dyDescent="0.25">
      <c r="B2923" s="49"/>
      <c r="C2923" s="204"/>
      <c r="D2923" s="478"/>
      <c r="E2923" s="205"/>
      <c r="F2923" s="205"/>
      <c r="G2923" s="205"/>
      <c r="H2923" s="205"/>
      <c r="I2923" s="205"/>
      <c r="K2923" s="205"/>
      <c r="L2923" s="206"/>
      <c r="N2923" s="20"/>
      <c r="O2923" s="20"/>
      <c r="P2923" s="20"/>
      <c r="Q2923" s="261"/>
      <c r="R2923" s="261"/>
    </row>
    <row r="2924" spans="1:18" s="211" customFormat="1" x14ac:dyDescent="0.3">
      <c r="A2924" s="208"/>
      <c r="B2924" s="49" t="s">
        <v>339</v>
      </c>
      <c r="C2924" s="209"/>
      <c r="D2924" s="57"/>
      <c r="E2924" s="57"/>
      <c r="F2924" s="57"/>
      <c r="G2924" s="57"/>
      <c r="H2924" s="57"/>
      <c r="I2924" s="57"/>
      <c r="K2924" s="57"/>
      <c r="L2924" s="206"/>
      <c r="N2924" s="687"/>
      <c r="O2924" s="687"/>
      <c r="P2924" s="687"/>
      <c r="Q2924" s="688"/>
      <c r="R2924" s="688"/>
    </row>
    <row r="2925" spans="1:18" s="211" customFormat="1" x14ac:dyDescent="0.3">
      <c r="A2925" s="208"/>
      <c r="B2925" s="212" t="s">
        <v>12</v>
      </c>
      <c r="C2925" s="199" t="s">
        <v>12</v>
      </c>
      <c r="D2925" s="70" t="s">
        <v>12</v>
      </c>
      <c r="E2925" s="70" t="s">
        <v>12</v>
      </c>
      <c r="F2925" s="70" t="s">
        <v>12</v>
      </c>
      <c r="G2925" s="70" t="s">
        <v>12</v>
      </c>
      <c r="H2925" s="70" t="s">
        <v>12</v>
      </c>
      <c r="I2925" s="398" t="s">
        <v>12</v>
      </c>
      <c r="K2925" s="70" t="s">
        <v>12</v>
      </c>
      <c r="L2925" s="71" t="s">
        <v>12</v>
      </c>
      <c r="N2925" s="687"/>
      <c r="O2925" s="687"/>
      <c r="P2925" s="687"/>
      <c r="Q2925" s="688"/>
      <c r="R2925" s="688"/>
    </row>
    <row r="2926" spans="1:18" s="211" customFormat="1" x14ac:dyDescent="0.3">
      <c r="A2926" s="208"/>
      <c r="B2926" s="213"/>
      <c r="C2926" s="199"/>
      <c r="D2926" s="70"/>
      <c r="E2926" s="70"/>
      <c r="F2926" s="70"/>
      <c r="G2926" s="70"/>
      <c r="H2926" s="70"/>
      <c r="I2926" s="398"/>
      <c r="K2926" s="70"/>
      <c r="L2926" s="71"/>
      <c r="N2926" s="687"/>
      <c r="O2926" s="687"/>
      <c r="P2926" s="687"/>
      <c r="Q2926" s="688"/>
      <c r="R2926" s="688"/>
    </row>
    <row r="2927" spans="1:18" s="211" customFormat="1" x14ac:dyDescent="0.3">
      <c r="A2927" s="208"/>
      <c r="B2927" s="125" t="s">
        <v>340</v>
      </c>
      <c r="C2927" s="199"/>
      <c r="D2927" s="70"/>
      <c r="E2927" s="70"/>
      <c r="F2927" s="70"/>
      <c r="G2927" s="70"/>
      <c r="H2927" s="70"/>
      <c r="I2927" s="398"/>
      <c r="K2927" s="70"/>
      <c r="L2927" s="71"/>
      <c r="N2927" s="687"/>
      <c r="O2927" s="687"/>
      <c r="P2927" s="687"/>
      <c r="Q2927" s="688"/>
      <c r="R2927" s="688"/>
    </row>
    <row r="2928" spans="1:18" s="211" customFormat="1" x14ac:dyDescent="0.3">
      <c r="A2928" s="208"/>
      <c r="B2928" s="214" t="s">
        <v>12</v>
      </c>
      <c r="C2928" s="215" t="s">
        <v>12</v>
      </c>
      <c r="D2928" s="98" t="s">
        <v>12</v>
      </c>
      <c r="E2928" s="98" t="s">
        <v>12</v>
      </c>
      <c r="F2928" s="98" t="s">
        <v>12</v>
      </c>
      <c r="G2928" s="98" t="s">
        <v>12</v>
      </c>
      <c r="H2928" s="98" t="s">
        <v>12</v>
      </c>
      <c r="I2928" s="98" t="s">
        <v>12</v>
      </c>
      <c r="J2928" s="642"/>
      <c r="K2928" s="98" t="s">
        <v>12</v>
      </c>
      <c r="L2928" s="216" t="s">
        <v>12</v>
      </c>
      <c r="N2928" s="687"/>
      <c r="O2928" s="687"/>
      <c r="P2928" s="687"/>
      <c r="Q2928" s="688"/>
      <c r="R2928" s="688"/>
    </row>
    <row r="2929" spans="2:18" s="3" customFormat="1" ht="13.2" x14ac:dyDescent="0.25">
      <c r="C2929" s="11"/>
      <c r="D2929" s="11"/>
      <c r="E2929" s="11"/>
      <c r="F2929" s="11"/>
      <c r="G2929" s="11"/>
      <c r="H2929" s="11"/>
      <c r="I2929" s="11"/>
      <c r="J2929" s="11"/>
      <c r="K2929" s="11"/>
      <c r="L2929" s="11"/>
      <c r="M2929" s="11"/>
      <c r="N2929" s="20"/>
      <c r="O2929" s="20"/>
      <c r="P2929" s="20"/>
      <c r="Q2929" s="261"/>
      <c r="R2929" s="261"/>
    </row>
    <row r="2930" spans="2:18" s="3" customFormat="1" ht="13.2" x14ac:dyDescent="0.25">
      <c r="B2930" s="168"/>
      <c r="C2930" s="70"/>
      <c r="D2930" s="70"/>
      <c r="E2930" s="46"/>
      <c r="F2930" s="46"/>
      <c r="G2930" s="46"/>
      <c r="H2930" s="46"/>
      <c r="I2930" s="46"/>
      <c r="J2930" s="46"/>
      <c r="K2930" s="46"/>
      <c r="L2930" s="46"/>
      <c r="M2930" s="46"/>
      <c r="N2930" s="46"/>
      <c r="O2930" s="46"/>
      <c r="P2930" s="46"/>
    </row>
    <row r="2931" spans="2:18" s="3" customFormat="1" ht="13.2" x14ac:dyDescent="0.25">
      <c r="B2931" s="708" t="s">
        <v>536</v>
      </c>
      <c r="C2931" s="708"/>
      <c r="D2931" s="708"/>
      <c r="E2931" s="708"/>
      <c r="F2931" s="708"/>
      <c r="G2931" s="708"/>
      <c r="H2931" s="708"/>
      <c r="I2931" s="708"/>
      <c r="J2931" s="708"/>
      <c r="K2931" s="708"/>
      <c r="L2931" s="708"/>
      <c r="M2931" s="708"/>
      <c r="N2931" s="708"/>
      <c r="O2931" s="708"/>
      <c r="P2931" s="708"/>
    </row>
    <row r="2932" spans="2:18" s="3" customFormat="1" ht="13.2" x14ac:dyDescent="0.25">
      <c r="B2932" s="709" t="s">
        <v>537</v>
      </c>
      <c r="C2932" s="709"/>
      <c r="D2932" s="709"/>
      <c r="E2932" s="709"/>
      <c r="F2932" s="709"/>
      <c r="G2932" s="709"/>
      <c r="H2932" s="709"/>
      <c r="I2932" s="709"/>
      <c r="J2932" s="709"/>
      <c r="K2932" s="709"/>
      <c r="L2932" s="709"/>
      <c r="M2932" s="709"/>
      <c r="N2932" s="709"/>
      <c r="O2932" s="709"/>
      <c r="P2932" s="709"/>
    </row>
    <row r="2933" spans="2:18" s="3" customFormat="1" ht="13.2" x14ac:dyDescent="0.25">
      <c r="B2933" s="44" t="s">
        <v>324</v>
      </c>
      <c r="C2933" s="102"/>
      <c r="D2933" s="102"/>
      <c r="E2933" s="46"/>
      <c r="F2933" s="46"/>
      <c r="G2933" s="46"/>
      <c r="H2933" s="46"/>
      <c r="I2933" s="46"/>
      <c r="J2933" s="46"/>
      <c r="K2933" s="46"/>
      <c r="L2933" s="46"/>
      <c r="M2933" s="46"/>
      <c r="N2933" s="46"/>
      <c r="O2933" s="46"/>
      <c r="P2933" s="46"/>
    </row>
    <row r="2934" spans="2:18" s="3" customFormat="1" ht="13.2" x14ac:dyDescent="0.25">
      <c r="B2934" s="103"/>
      <c r="C2934" s="45"/>
      <c r="D2934" s="45"/>
      <c r="E2934" s="46"/>
      <c r="F2934" s="46"/>
      <c r="G2934" s="46"/>
      <c r="H2934" s="46"/>
      <c r="I2934" s="46"/>
      <c r="J2934" s="46"/>
      <c r="K2934" s="46"/>
      <c r="L2934" s="46"/>
      <c r="M2934" s="46"/>
      <c r="N2934" s="46"/>
      <c r="O2934" s="46"/>
      <c r="P2934" s="46"/>
    </row>
    <row r="2935" spans="2:18" s="3" customFormat="1" ht="13.8" customHeight="1" x14ac:dyDescent="0.25">
      <c r="B2935" s="752" t="s">
        <v>34</v>
      </c>
      <c r="C2935" s="704" t="s">
        <v>482</v>
      </c>
      <c r="D2935" s="705"/>
      <c r="E2935" s="705"/>
      <c r="F2935" s="705"/>
      <c r="G2935" s="705"/>
      <c r="H2935" s="705"/>
      <c r="I2935" s="705"/>
      <c r="J2935" s="700" t="s">
        <v>514</v>
      </c>
      <c r="K2935" s="701"/>
      <c r="L2935" s="701"/>
      <c r="M2935" s="701"/>
      <c r="N2935" s="701"/>
      <c r="O2935" s="701"/>
      <c r="P2935" s="701"/>
    </row>
    <row r="2936" spans="2:18" s="3" customFormat="1" ht="13.2" x14ac:dyDescent="0.25">
      <c r="B2936" s="753"/>
      <c r="C2936" s="262">
        <v>2014</v>
      </c>
      <c r="D2936" s="263">
        <v>2015</v>
      </c>
      <c r="E2936" s="263">
        <v>2016</v>
      </c>
      <c r="F2936" s="263">
        <v>2017</v>
      </c>
      <c r="G2936" s="263">
        <v>2018</v>
      </c>
      <c r="H2936" s="263">
        <v>2019</v>
      </c>
      <c r="I2936" s="263">
        <v>2020</v>
      </c>
      <c r="J2936" s="386">
        <v>2014</v>
      </c>
      <c r="K2936" s="387">
        <v>2015</v>
      </c>
      <c r="L2936" s="387">
        <v>2016</v>
      </c>
      <c r="M2936" s="387">
        <v>2017</v>
      </c>
      <c r="N2936" s="387">
        <v>2018</v>
      </c>
      <c r="O2936" s="387">
        <v>2019</v>
      </c>
      <c r="P2936" s="387">
        <v>2020</v>
      </c>
    </row>
    <row r="2937" spans="2:18" s="3" customFormat="1" ht="13.2" x14ac:dyDescent="0.25">
      <c r="B2937" s="104" t="s">
        <v>327</v>
      </c>
      <c r="C2937" s="408"/>
      <c r="D2937" s="408"/>
      <c r="E2937" s="408"/>
      <c r="F2937" s="408"/>
      <c r="G2937" s="408"/>
      <c r="H2937" s="408"/>
      <c r="I2937" s="408"/>
      <c r="J2937" s="353"/>
      <c r="K2937" s="121"/>
      <c r="L2937" s="121"/>
      <c r="M2937" s="121"/>
      <c r="N2937" s="121"/>
      <c r="O2937" s="121"/>
      <c r="P2937" s="543"/>
    </row>
    <row r="2938" spans="2:18" s="3" customFormat="1" ht="13.2" x14ac:dyDescent="0.25">
      <c r="B2938" s="52" t="s">
        <v>702</v>
      </c>
      <c r="C2938" s="107">
        <v>0.41032299999999999</v>
      </c>
      <c r="D2938" s="107">
        <v>0.24493199999999998</v>
      </c>
      <c r="E2938" s="107">
        <v>0.19153600000000001</v>
      </c>
      <c r="F2938" s="107">
        <v>0.115513</v>
      </c>
      <c r="G2938" s="107">
        <v>0.200405</v>
      </c>
      <c r="H2938" s="107">
        <v>0.29705900000000002</v>
      </c>
      <c r="I2938" s="107" t="s">
        <v>10</v>
      </c>
      <c r="J2938" s="325">
        <v>-25.212657180403653</v>
      </c>
      <c r="K2938" s="288">
        <f t="shared" ref="K2938:N2941" si="1019">(D2938/C2938-1)*100</f>
        <v>-40.307513836660391</v>
      </c>
      <c r="L2938" s="288">
        <f t="shared" si="1019"/>
        <v>-21.800336419904287</v>
      </c>
      <c r="M2938" s="288">
        <f t="shared" si="1019"/>
        <v>-39.691232979700942</v>
      </c>
      <c r="N2938" s="288">
        <f t="shared" si="1019"/>
        <v>73.491295352038293</v>
      </c>
      <c r="O2938" s="288">
        <f>(H2938/G2938-1)*100</f>
        <v>48.229335595419286</v>
      </c>
      <c r="P2938" s="544" t="s">
        <v>10</v>
      </c>
    </row>
    <row r="2939" spans="2:18" s="3" customFormat="1" ht="13.2" x14ac:dyDescent="0.25">
      <c r="B2939" s="52" t="s">
        <v>699</v>
      </c>
      <c r="C2939" s="107">
        <v>0.25344899999999998</v>
      </c>
      <c r="D2939" s="107">
        <v>0.12753600000000001</v>
      </c>
      <c r="E2939" s="107">
        <v>0.16345199999999999</v>
      </c>
      <c r="F2939" s="107">
        <v>0.23211400000000001</v>
      </c>
      <c r="G2939" s="107">
        <v>0.33993099999999998</v>
      </c>
      <c r="H2939" s="107">
        <v>0.52956500000000006</v>
      </c>
      <c r="I2939" s="107">
        <v>0.56856899999999999</v>
      </c>
      <c r="J2939" s="325">
        <v>-24.946919243217948</v>
      </c>
      <c r="K2939" s="288">
        <f t="shared" si="1019"/>
        <v>-49.679817241338483</v>
      </c>
      <c r="L2939" s="288">
        <f t="shared" si="1019"/>
        <v>28.161460293564144</v>
      </c>
      <c r="M2939" s="288">
        <f t="shared" si="1019"/>
        <v>42.007439492939838</v>
      </c>
      <c r="N2939" s="288">
        <f t="shared" si="1019"/>
        <v>46.450020248670889</v>
      </c>
      <c r="O2939" s="288">
        <f t="shared" ref="O2939:P2941" si="1020">(H2939/G2939-1)*100</f>
        <v>55.786027164336318</v>
      </c>
      <c r="P2939" s="288">
        <f t="shared" si="1020"/>
        <v>7.3652903798400393</v>
      </c>
      <c r="Q2939" s="644"/>
    </row>
    <row r="2940" spans="2:18" s="3" customFormat="1" ht="13.2" x14ac:dyDescent="0.25">
      <c r="B2940" s="52" t="s">
        <v>701</v>
      </c>
      <c r="C2940" s="107">
        <v>2.6203129999999994</v>
      </c>
      <c r="D2940" s="107">
        <v>3.5592220000000001</v>
      </c>
      <c r="E2940" s="107">
        <v>4.0811590000000004</v>
      </c>
      <c r="F2940" s="107">
        <v>5.2965</v>
      </c>
      <c r="G2940" s="107">
        <v>6.222861</v>
      </c>
      <c r="H2940" s="217">
        <v>41.877594999999999</v>
      </c>
      <c r="I2940" s="217">
        <v>17.439567999999998</v>
      </c>
      <c r="J2940" s="325">
        <v>26.565786785308674</v>
      </c>
      <c r="K2940" s="288">
        <f t="shared" si="1019"/>
        <v>35.831940688001815</v>
      </c>
      <c r="L2940" s="288">
        <f t="shared" si="1019"/>
        <v>14.664356423960069</v>
      </c>
      <c r="M2940" s="288">
        <f t="shared" si="1019"/>
        <v>29.779310240056802</v>
      </c>
      <c r="N2940" s="288">
        <f t="shared" si="1019"/>
        <v>17.490059473237054</v>
      </c>
      <c r="O2940" s="288">
        <f t="shared" si="1020"/>
        <v>572.96368985262563</v>
      </c>
      <c r="P2940" s="288">
        <f t="shared" si="1020"/>
        <v>-58.355851141881487</v>
      </c>
      <c r="Q2940" s="644"/>
    </row>
    <row r="2941" spans="2:18" s="3" customFormat="1" ht="13.2" x14ac:dyDescent="0.25">
      <c r="B2941" s="52" t="s">
        <v>707</v>
      </c>
      <c r="C2941" s="107">
        <v>51.260038000000002</v>
      </c>
      <c r="D2941" s="107">
        <v>0.251139</v>
      </c>
      <c r="E2941" s="107">
        <v>0.27924700000000002</v>
      </c>
      <c r="F2941" s="107">
        <v>0.28446100000000002</v>
      </c>
      <c r="G2941" s="107">
        <v>715.50099999999998</v>
      </c>
      <c r="H2941" s="217">
        <v>0.21015567799999998</v>
      </c>
      <c r="I2941" s="217">
        <v>1.2635265860000002</v>
      </c>
      <c r="J2941" s="325">
        <v>8.6803662346435218E-2</v>
      </c>
      <c r="K2941" s="288">
        <f t="shared" si="1019"/>
        <v>-99.510068642555439</v>
      </c>
      <c r="L2941" s="288">
        <f t="shared" si="1019"/>
        <v>11.192208298989815</v>
      </c>
      <c r="M2941" s="288">
        <f t="shared" si="1019"/>
        <v>1.8671641951390594</v>
      </c>
      <c r="N2941" s="288">
        <f t="shared" si="1019"/>
        <v>251428.68055726439</v>
      </c>
      <c r="O2941" s="288">
        <f t="shared" si="1020"/>
        <v>-99.970628178297446</v>
      </c>
      <c r="P2941" s="288">
        <f t="shared" si="1020"/>
        <v>501.23361787065318</v>
      </c>
      <c r="Q2941" s="644"/>
    </row>
    <row r="2942" spans="2:18" s="3" customFormat="1" ht="13.2" x14ac:dyDescent="0.25">
      <c r="B2942" s="52"/>
      <c r="C2942" s="107"/>
      <c r="D2942" s="107"/>
      <c r="E2942" s="107"/>
      <c r="F2942" s="107"/>
      <c r="G2942" s="107"/>
      <c r="H2942" s="217"/>
      <c r="I2942" s="217"/>
      <c r="J2942" s="354"/>
      <c r="K2942" s="288"/>
      <c r="L2942" s="288"/>
      <c r="M2942" s="288"/>
      <c r="N2942" s="288"/>
      <c r="O2942" s="288"/>
      <c r="P2942" s="544"/>
    </row>
    <row r="2943" spans="2:18" s="3" customFormat="1" ht="13.2" x14ac:dyDescent="0.25">
      <c r="B2943" s="136" t="s">
        <v>328</v>
      </c>
      <c r="C2943" s="218"/>
      <c r="D2943" s="107"/>
      <c r="E2943" s="107"/>
      <c r="F2943" s="107"/>
      <c r="G2943" s="107"/>
      <c r="H2943" s="107"/>
      <c r="I2943" s="107"/>
      <c r="J2943" s="354"/>
      <c r="K2943" s="288"/>
      <c r="L2943" s="288"/>
      <c r="M2943" s="288"/>
      <c r="N2943" s="288"/>
      <c r="O2943" s="288"/>
      <c r="P2943" s="544"/>
    </row>
    <row r="2944" spans="2:18" s="3" customFormat="1" ht="13.2" x14ac:dyDescent="0.25">
      <c r="B2944" s="52" t="s">
        <v>119</v>
      </c>
      <c r="C2944" s="218">
        <v>5.0663000000000007E-2</v>
      </c>
      <c r="D2944" s="107">
        <v>4.6231000000000001E-2</v>
      </c>
      <c r="E2944" s="107">
        <v>4.2033000000000001E-2</v>
      </c>
      <c r="F2944" s="107">
        <v>4.8522000000000003E-2</v>
      </c>
      <c r="G2944" s="107">
        <v>6.1204999999999996E-2</v>
      </c>
      <c r="H2944" s="107">
        <v>4.8278999999999996E-2</v>
      </c>
      <c r="I2944" s="479">
        <v>4.8135999999999998E-2</v>
      </c>
      <c r="J2944" s="325">
        <v>46.54768447542741</v>
      </c>
      <c r="K2944" s="288">
        <v>-8.7480015001085718</v>
      </c>
      <c r="L2944" s="288">
        <v>-9.0804871190326875</v>
      </c>
      <c r="M2944" s="288">
        <v>15.43787024480765</v>
      </c>
      <c r="N2944" s="288">
        <v>26.138658752730713</v>
      </c>
      <c r="O2944" s="288">
        <v>-21.119189608692103</v>
      </c>
      <c r="P2944" s="544">
        <f>(I2944/H2944-1)*100</f>
        <v>-0.29619503303712769</v>
      </c>
    </row>
    <row r="2945" spans="2:16" s="3" customFormat="1" ht="13.2" x14ac:dyDescent="0.25">
      <c r="B2945" s="122"/>
      <c r="C2945" s="218"/>
      <c r="D2945" s="107"/>
      <c r="E2945" s="107"/>
      <c r="F2945" s="107"/>
      <c r="G2945" s="107"/>
      <c r="H2945" s="107"/>
      <c r="I2945" s="107"/>
      <c r="J2945" s="325"/>
      <c r="K2945" s="288"/>
      <c r="L2945" s="288"/>
      <c r="M2945" s="288"/>
      <c r="N2945" s="288"/>
      <c r="O2945" s="288"/>
      <c r="P2945" s="544"/>
    </row>
    <row r="2946" spans="2:16" s="3" customFormat="1" ht="13.2" x14ac:dyDescent="0.25">
      <c r="B2946" s="136" t="s">
        <v>329</v>
      </c>
      <c r="C2946" s="107"/>
      <c r="D2946" s="107"/>
      <c r="E2946" s="107"/>
      <c r="F2946" s="107"/>
      <c r="G2946" s="107"/>
      <c r="H2946" s="107"/>
      <c r="I2946" s="107"/>
      <c r="J2946" s="325"/>
      <c r="K2946" s="288"/>
      <c r="L2946" s="288"/>
      <c r="M2946" s="288"/>
      <c r="N2946" s="288"/>
      <c r="O2946" s="288"/>
      <c r="P2946" s="544"/>
    </row>
    <row r="2947" spans="2:16" s="3" customFormat="1" ht="13.2" x14ac:dyDescent="0.25">
      <c r="B2947" s="52" t="s">
        <v>615</v>
      </c>
      <c r="C2947" s="107">
        <v>228.132496</v>
      </c>
      <c r="D2947" s="107">
        <v>244.84584699999999</v>
      </c>
      <c r="E2947" s="107">
        <v>260.474377</v>
      </c>
      <c r="F2947" s="107">
        <v>168.68416200000001</v>
      </c>
      <c r="G2947" s="107" t="s">
        <v>12</v>
      </c>
      <c r="H2947" s="107" t="s">
        <v>12</v>
      </c>
      <c r="I2947" s="107" t="s">
        <v>12</v>
      </c>
      <c r="J2947" s="325">
        <v>5.352136496184678</v>
      </c>
      <c r="K2947" s="288">
        <v>7.326159706769686</v>
      </c>
      <c r="L2947" s="288">
        <v>6.3830079993147715</v>
      </c>
      <c r="M2947" s="288">
        <v>-35.239633186645449</v>
      </c>
      <c r="N2947" s="288" t="s">
        <v>12</v>
      </c>
      <c r="O2947" s="288" t="s">
        <v>12</v>
      </c>
      <c r="P2947" s="544" t="s">
        <v>10</v>
      </c>
    </row>
    <row r="2948" spans="2:16" s="3" customFormat="1" ht="13.2" x14ac:dyDescent="0.25">
      <c r="B2948" s="52" t="s">
        <v>618</v>
      </c>
      <c r="C2948" s="107">
        <v>637.526884</v>
      </c>
      <c r="D2948" s="107">
        <v>701.32628499999987</v>
      </c>
      <c r="E2948" s="107">
        <v>794.11181799999997</v>
      </c>
      <c r="F2948" s="107">
        <v>1195.3458469999998</v>
      </c>
      <c r="G2948" s="107">
        <v>646.62006799999995</v>
      </c>
      <c r="H2948" s="107">
        <v>996.18938250000008</v>
      </c>
      <c r="I2948" s="107">
        <v>1986.6511144999999</v>
      </c>
      <c r="J2948" s="325" t="s">
        <v>12</v>
      </c>
      <c r="K2948" s="288">
        <v>10.007327157673229</v>
      </c>
      <c r="L2948" s="288">
        <v>13.230009338663251</v>
      </c>
      <c r="M2948" s="288">
        <v>50.526137491634707</v>
      </c>
      <c r="N2948" s="288">
        <v>-45.905189730416154</v>
      </c>
      <c r="O2948" s="288">
        <v>54.061006114644769</v>
      </c>
      <c r="P2948" s="544">
        <f>(I2948/H2948-1)*100</f>
        <v>99.425044012652862</v>
      </c>
    </row>
    <row r="2949" spans="2:16" s="3" customFormat="1" ht="13.2" x14ac:dyDescent="0.25">
      <c r="B2949" s="52" t="s">
        <v>296</v>
      </c>
      <c r="C2949" s="107">
        <v>9.9999999999999995E-7</v>
      </c>
      <c r="D2949" s="107">
        <v>0</v>
      </c>
      <c r="E2949" s="107">
        <v>0</v>
      </c>
      <c r="F2949" s="107">
        <v>0</v>
      </c>
      <c r="G2949" s="107">
        <v>0</v>
      </c>
      <c r="H2949" s="107">
        <v>0</v>
      </c>
      <c r="I2949" s="107">
        <v>0</v>
      </c>
      <c r="J2949" s="325" t="s">
        <v>10</v>
      </c>
      <c r="K2949" s="288" t="s">
        <v>12</v>
      </c>
      <c r="L2949" s="288" t="s">
        <v>12</v>
      </c>
      <c r="M2949" s="288" t="s">
        <v>12</v>
      </c>
      <c r="N2949" s="288" t="s">
        <v>12</v>
      </c>
      <c r="O2949" s="288" t="s">
        <v>12</v>
      </c>
      <c r="P2949" s="544" t="s">
        <v>10</v>
      </c>
    </row>
    <row r="2950" spans="2:16" s="3" customFormat="1" ht="13.2" x14ac:dyDescent="0.25">
      <c r="B2950" s="52" t="s">
        <v>622</v>
      </c>
      <c r="C2950" s="107">
        <v>116.942351</v>
      </c>
      <c r="D2950" s="107">
        <v>310.38059999999996</v>
      </c>
      <c r="E2950" s="107">
        <v>405.71616399999999</v>
      </c>
      <c r="F2950" s="107">
        <v>413.07474899999994</v>
      </c>
      <c r="G2950" s="107">
        <v>478.26845999999995</v>
      </c>
      <c r="H2950" s="107">
        <v>582.90540800000008</v>
      </c>
      <c r="I2950" s="107">
        <v>674.74135000000001</v>
      </c>
      <c r="J2950" s="325">
        <v>35.906938368779038</v>
      </c>
      <c r="K2950" s="288">
        <v>165.41334028764308</v>
      </c>
      <c r="L2950" s="288">
        <v>30.715696792905245</v>
      </c>
      <c r="M2950" s="288">
        <v>1.813727342645377</v>
      </c>
      <c r="N2950" s="288">
        <v>15.782545691264227</v>
      </c>
      <c r="O2950" s="288">
        <v>21.878287353508561</v>
      </c>
      <c r="P2950" s="544">
        <f>(I2950/H2950-1)*100</f>
        <v>15.754861893475503</v>
      </c>
    </row>
    <row r="2951" spans="2:16" s="3" customFormat="1" ht="13.2" x14ac:dyDescent="0.25">
      <c r="B2951" s="52"/>
      <c r="C2951" s="107"/>
      <c r="D2951" s="107"/>
      <c r="E2951" s="107"/>
      <c r="F2951" s="107"/>
      <c r="G2951" s="107"/>
      <c r="H2951" s="107"/>
      <c r="I2951" s="107"/>
      <c r="J2951" s="325"/>
      <c r="K2951" s="288"/>
      <c r="L2951" s="288"/>
      <c r="M2951" s="288"/>
      <c r="N2951" s="288"/>
      <c r="O2951" s="288"/>
      <c r="P2951" s="544"/>
    </row>
    <row r="2952" spans="2:16" s="3" customFormat="1" ht="13.2" x14ac:dyDescent="0.25">
      <c r="B2952" s="49" t="s">
        <v>330</v>
      </c>
      <c r="C2952" s="107"/>
      <c r="D2952" s="107"/>
      <c r="E2952" s="107"/>
      <c r="F2952" s="107"/>
      <c r="G2952" s="107"/>
      <c r="H2952" s="217"/>
      <c r="I2952" s="217"/>
      <c r="J2952" s="325"/>
      <c r="K2952" s="288"/>
      <c r="L2952" s="288"/>
      <c r="M2952" s="288"/>
      <c r="N2952" s="288"/>
      <c r="O2952" s="288"/>
      <c r="P2952" s="544"/>
    </row>
    <row r="2953" spans="2:16" s="3" customFormat="1" ht="13.2" x14ac:dyDescent="0.25">
      <c r="B2953" s="80" t="s">
        <v>619</v>
      </c>
      <c r="C2953" s="107">
        <v>2.9320580000000001</v>
      </c>
      <c r="D2953" s="107">
        <v>3.3653080000000002</v>
      </c>
      <c r="E2953" s="107">
        <v>3.8467609999999999</v>
      </c>
      <c r="F2953" s="107">
        <v>4.8968020000000001</v>
      </c>
      <c r="G2953" s="107">
        <v>4986.2060000000001</v>
      </c>
      <c r="H2953" s="107">
        <v>4.9050020000000005</v>
      </c>
      <c r="I2953" s="107"/>
      <c r="J2953" s="325">
        <v>2.5723029475310324</v>
      </c>
      <c r="K2953" s="288">
        <v>14.776310700538664</v>
      </c>
      <c r="L2953" s="288">
        <v>14.306357694451721</v>
      </c>
      <c r="M2953" s="288">
        <v>27.296756933950416</v>
      </c>
      <c r="N2953" s="288">
        <v>101725.76301839446</v>
      </c>
      <c r="O2953" s="288">
        <v>-99.90162857290693</v>
      </c>
      <c r="P2953" s="544"/>
    </row>
    <row r="2954" spans="2:16" s="3" customFormat="1" ht="13.2" x14ac:dyDescent="0.25">
      <c r="B2954" s="54" t="s">
        <v>609</v>
      </c>
      <c r="C2954" s="107" t="s">
        <v>12</v>
      </c>
      <c r="D2954" s="107" t="s">
        <v>12</v>
      </c>
      <c r="E2954" s="107">
        <v>1.3002000000000001E-2</v>
      </c>
      <c r="F2954" s="107">
        <v>1.2829E-2</v>
      </c>
      <c r="G2954" s="107">
        <v>1.2448000000000001E-2</v>
      </c>
      <c r="H2954" s="107">
        <v>1.0988E-2</v>
      </c>
      <c r="I2954" s="107"/>
      <c r="J2954" s="325" t="s">
        <v>12</v>
      </c>
      <c r="K2954" s="288" t="s">
        <v>12</v>
      </c>
      <c r="L2954" s="288" t="s">
        <v>12</v>
      </c>
      <c r="M2954" s="288">
        <v>-1.3305645285340839</v>
      </c>
      <c r="N2954" s="288">
        <v>-2.9698339699119169</v>
      </c>
      <c r="O2954" s="288">
        <v>-11.728791773778935</v>
      </c>
      <c r="P2954" s="544"/>
    </row>
    <row r="2955" spans="2:16" s="3" customFormat="1" ht="13.2" x14ac:dyDescent="0.25">
      <c r="B2955" s="54"/>
      <c r="C2955" s="107"/>
      <c r="D2955" s="107"/>
      <c r="E2955" s="107"/>
      <c r="F2955" s="107"/>
      <c r="G2955" s="107"/>
      <c r="H2955" s="217"/>
      <c r="I2955" s="217"/>
      <c r="J2955" s="354"/>
      <c r="K2955" s="288"/>
      <c r="L2955" s="288"/>
      <c r="M2955" s="288"/>
      <c r="N2955" s="288"/>
      <c r="O2955" s="288"/>
      <c r="P2955" s="544"/>
    </row>
    <row r="2956" spans="2:16" s="3" customFormat="1" ht="13.2" x14ac:dyDescent="0.25">
      <c r="B2956" s="49" t="s">
        <v>331</v>
      </c>
      <c r="C2956" s="107"/>
      <c r="D2956" s="107"/>
      <c r="E2956" s="107"/>
      <c r="F2956" s="107"/>
      <c r="G2956" s="107"/>
      <c r="H2956" s="217"/>
      <c r="I2956" s="217"/>
      <c r="J2956" s="354"/>
      <c r="K2956" s="288"/>
      <c r="L2956" s="288"/>
      <c r="M2956" s="288"/>
      <c r="N2956" s="288"/>
      <c r="O2956" s="288"/>
      <c r="P2956" s="544"/>
    </row>
    <row r="2957" spans="2:16" s="3" customFormat="1" ht="13.2" x14ac:dyDescent="0.25">
      <c r="B2957" s="52" t="s">
        <v>137</v>
      </c>
      <c r="C2957" s="107">
        <v>1.051968</v>
      </c>
      <c r="D2957" s="107">
        <v>0.9507000000000001</v>
      </c>
      <c r="E2957" s="107">
        <v>1.699152</v>
      </c>
      <c r="F2957" s="107">
        <v>2.3240060000000002</v>
      </c>
      <c r="G2957" s="107">
        <v>1.42821</v>
      </c>
      <c r="H2957" s="107">
        <v>1.689616</v>
      </c>
      <c r="I2957" s="107"/>
      <c r="J2957" s="325">
        <v>21.850053308330466</v>
      </c>
      <c r="K2957" s="288">
        <v>-9.6265285636064846</v>
      </c>
      <c r="L2957" s="288">
        <v>78.726412117387184</v>
      </c>
      <c r="M2957" s="288">
        <v>36.77446161379325</v>
      </c>
      <c r="N2957" s="288">
        <v>-38.545339383805391</v>
      </c>
      <c r="O2957" s="288">
        <v>18.303050671819964</v>
      </c>
      <c r="P2957" s="544"/>
    </row>
    <row r="2958" spans="2:16" s="3" customFormat="1" ht="13.2" x14ac:dyDescent="0.25">
      <c r="B2958" s="52" t="s">
        <v>140</v>
      </c>
      <c r="C2958" s="107">
        <v>0.35114497256635913</v>
      </c>
      <c r="D2958" s="107">
        <v>0.42993000000000003</v>
      </c>
      <c r="E2958" s="107">
        <v>0.53153899999999998</v>
      </c>
      <c r="F2958" s="107">
        <v>0.39432899999999999</v>
      </c>
      <c r="G2958" s="107">
        <v>0.41091300000000003</v>
      </c>
      <c r="H2958" s="107">
        <v>0.43560500000000002</v>
      </c>
      <c r="I2958" s="107">
        <v>0.36046299999999998</v>
      </c>
      <c r="J2958" s="325">
        <v>6.7330643013408951</v>
      </c>
      <c r="K2958" s="288">
        <v>22.436609830360645</v>
      </c>
      <c r="L2958" s="288">
        <v>23.63384737050216</v>
      </c>
      <c r="M2958" s="288">
        <v>-25.813722041092003</v>
      </c>
      <c r="N2958" s="288">
        <v>4.205625252010381</v>
      </c>
      <c r="O2958" s="288">
        <v>6.0090578784316895</v>
      </c>
      <c r="P2958" s="544">
        <f>(I2958/H2958-1)*100</f>
        <v>-17.250031565294254</v>
      </c>
    </row>
    <row r="2959" spans="2:16" s="3" customFormat="1" ht="13.2" x14ac:dyDescent="0.25">
      <c r="B2959" s="52"/>
      <c r="C2959" s="107"/>
      <c r="D2959" s="107"/>
      <c r="E2959" s="107"/>
      <c r="F2959" s="107"/>
      <c r="G2959" s="107"/>
      <c r="H2959" s="217"/>
      <c r="I2959" s="217"/>
      <c r="J2959" s="354"/>
      <c r="K2959" s="288"/>
      <c r="L2959" s="288"/>
      <c r="M2959" s="288"/>
      <c r="N2959" s="288"/>
      <c r="O2959" s="288"/>
      <c r="P2959" s="544"/>
    </row>
    <row r="2960" spans="2:16" s="3" customFormat="1" ht="13.2" x14ac:dyDescent="0.25">
      <c r="B2960" s="49" t="s">
        <v>332</v>
      </c>
      <c r="C2960" s="107"/>
      <c r="D2960" s="107"/>
      <c r="E2960" s="107"/>
      <c r="F2960" s="107"/>
      <c r="G2960" s="107"/>
      <c r="H2960" s="217"/>
      <c r="I2960" s="217"/>
      <c r="J2960" s="354"/>
      <c r="K2960" s="288"/>
      <c r="L2960" s="288"/>
      <c r="M2960" s="288"/>
      <c r="N2960" s="288"/>
      <c r="O2960" s="288"/>
      <c r="P2960" s="544"/>
    </row>
    <row r="2961" spans="2:16" s="3" customFormat="1" ht="13.2" x14ac:dyDescent="0.25">
      <c r="B2961" s="52" t="s">
        <v>168</v>
      </c>
      <c r="C2961" s="107">
        <v>9.0587999999999988E-2</v>
      </c>
      <c r="D2961" s="107">
        <v>9.6956999999999988E-2</v>
      </c>
      <c r="E2961" s="107">
        <v>8.9831000000000008E-2</v>
      </c>
      <c r="F2961" s="107">
        <v>8.4434999999999996E-2</v>
      </c>
      <c r="G2961" s="107" t="s">
        <v>10</v>
      </c>
      <c r="H2961" s="107" t="s">
        <v>10</v>
      </c>
      <c r="I2961" s="107" t="s">
        <v>10</v>
      </c>
      <c r="J2961" s="325">
        <v>-8.7660637312170326</v>
      </c>
      <c r="K2961" s="288">
        <v>7.0307325473572657</v>
      </c>
      <c r="L2961" s="288">
        <v>-7.3496498447765291</v>
      </c>
      <c r="M2961" s="288">
        <v>-6.0068350569402629</v>
      </c>
      <c r="N2961" s="288" t="s">
        <v>10</v>
      </c>
      <c r="O2961" s="288" t="s">
        <v>10</v>
      </c>
      <c r="P2961" s="544" t="s">
        <v>10</v>
      </c>
    </row>
    <row r="2962" spans="2:16" s="3" customFormat="1" ht="13.2" x14ac:dyDescent="0.25">
      <c r="B2962" s="52" t="s">
        <v>538</v>
      </c>
      <c r="C2962" s="107" t="s">
        <v>10</v>
      </c>
      <c r="D2962" s="107" t="s">
        <v>10</v>
      </c>
      <c r="E2962" s="107" t="s">
        <v>10</v>
      </c>
      <c r="F2962" s="107" t="s">
        <v>10</v>
      </c>
      <c r="G2962" s="107" t="s">
        <v>10</v>
      </c>
      <c r="H2962" s="107" t="s">
        <v>10</v>
      </c>
      <c r="I2962" s="107" t="s">
        <v>10</v>
      </c>
      <c r="J2962" s="325" t="s">
        <v>10</v>
      </c>
      <c r="K2962" s="288" t="s">
        <v>10</v>
      </c>
      <c r="L2962" s="288" t="s">
        <v>10</v>
      </c>
      <c r="M2962" s="288" t="s">
        <v>10</v>
      </c>
      <c r="N2962" s="288" t="s">
        <v>10</v>
      </c>
      <c r="O2962" s="288" t="s">
        <v>10</v>
      </c>
      <c r="P2962" s="544" t="s">
        <v>10</v>
      </c>
    </row>
    <row r="2963" spans="2:16" s="3" customFormat="1" ht="13.2" x14ac:dyDescent="0.25">
      <c r="B2963" s="52"/>
      <c r="C2963" s="107"/>
      <c r="D2963" s="107"/>
      <c r="E2963" s="107"/>
      <c r="F2963" s="107"/>
      <c r="G2963" s="107"/>
      <c r="H2963" s="107"/>
      <c r="I2963" s="107"/>
      <c r="J2963" s="354"/>
      <c r="K2963" s="288"/>
      <c r="L2963" s="288"/>
      <c r="M2963" s="288"/>
      <c r="N2963" s="288"/>
      <c r="O2963" s="288"/>
      <c r="P2963" s="544"/>
    </row>
    <row r="2964" spans="2:16" s="3" customFormat="1" ht="13.2" x14ac:dyDescent="0.25">
      <c r="B2964" s="49" t="s">
        <v>336</v>
      </c>
      <c r="C2964" s="107"/>
      <c r="D2964" s="107"/>
      <c r="E2964" s="107"/>
      <c r="F2964" s="107"/>
      <c r="G2964" s="107"/>
      <c r="H2964" s="107"/>
      <c r="I2964" s="107"/>
      <c r="J2964" s="354"/>
      <c r="K2964" s="288"/>
      <c r="L2964" s="288"/>
      <c r="M2964" s="288"/>
      <c r="N2964" s="288"/>
      <c r="O2964" s="288"/>
      <c r="P2964" s="544"/>
    </row>
    <row r="2965" spans="2:16" s="3" customFormat="1" ht="13.2" x14ac:dyDescent="0.25">
      <c r="B2965" s="52" t="s">
        <v>189</v>
      </c>
      <c r="C2965" s="107">
        <v>1.4763999999999999E-2</v>
      </c>
      <c r="D2965" s="107">
        <v>1.7108000000000002E-2</v>
      </c>
      <c r="E2965" s="107">
        <v>2.4972000000000001E-2</v>
      </c>
      <c r="F2965" s="107">
        <v>2.4133999999999999E-2</v>
      </c>
      <c r="G2965" s="107">
        <v>1.8582000000000001E-2</v>
      </c>
      <c r="H2965" s="107">
        <v>1.9272000000000001E-2</v>
      </c>
      <c r="I2965" s="480">
        <v>1.6962999999999999E-2</v>
      </c>
      <c r="J2965" s="325">
        <v>-5.1583477869853001</v>
      </c>
      <c r="K2965" s="288">
        <v>15.876456244920089</v>
      </c>
      <c r="L2965" s="288">
        <v>45.966799158288516</v>
      </c>
      <c r="M2965" s="288">
        <v>-3.3557584494634085</v>
      </c>
      <c r="N2965" s="288">
        <v>-23.004889367697011</v>
      </c>
      <c r="O2965" s="288">
        <v>3.7132709073296688</v>
      </c>
      <c r="P2965" s="544">
        <f>(I2965/H2965-1)*100</f>
        <v>-11.98111249481113</v>
      </c>
    </row>
    <row r="2966" spans="2:16" s="3" customFormat="1" ht="13.2" x14ac:dyDescent="0.25">
      <c r="B2966" s="52" t="s">
        <v>214</v>
      </c>
      <c r="C2966" s="107">
        <v>20.716000000000001</v>
      </c>
      <c r="D2966" s="107">
        <v>30.181000000000001</v>
      </c>
      <c r="E2966" s="107">
        <v>46.332000000000001</v>
      </c>
      <c r="F2966" s="107">
        <v>67.073999999999998</v>
      </c>
      <c r="G2966" s="107">
        <v>88.932000000000002</v>
      </c>
      <c r="H2966" s="107">
        <v>347.17</v>
      </c>
      <c r="I2966" s="481">
        <v>489.27800000000002</v>
      </c>
      <c r="J2966" s="325">
        <v>-19.213820535818741</v>
      </c>
      <c r="K2966" s="288">
        <v>45.689322262985122</v>
      </c>
      <c r="L2966" s="288">
        <v>53.513800072893545</v>
      </c>
      <c r="M2966" s="288">
        <v>44.768194768194761</v>
      </c>
      <c r="N2966" s="288">
        <v>32.587888004293774</v>
      </c>
      <c r="O2966" s="288">
        <v>290.37691719516039</v>
      </c>
      <c r="P2966" s="544">
        <f>(I2966/H2966-1)*100</f>
        <v>40.933260362358496</v>
      </c>
    </row>
    <row r="2967" spans="2:16" s="3" customFormat="1" ht="13.2" x14ac:dyDescent="0.25">
      <c r="B2967" s="52"/>
      <c r="C2967" s="107"/>
      <c r="D2967" s="107"/>
      <c r="E2967" s="107"/>
      <c r="F2967" s="107"/>
      <c r="G2967" s="107"/>
      <c r="H2967" s="107"/>
      <c r="I2967" s="107"/>
      <c r="J2967" s="354"/>
      <c r="K2967" s="288"/>
      <c r="L2967" s="288"/>
      <c r="M2967" s="288"/>
      <c r="N2967" s="288"/>
      <c r="O2967" s="288"/>
      <c r="P2967" s="544"/>
    </row>
    <row r="2968" spans="2:16" s="3" customFormat="1" ht="13.2" x14ac:dyDescent="0.25">
      <c r="B2968" s="49" t="s">
        <v>338</v>
      </c>
      <c r="C2968" s="190"/>
      <c r="D2968" s="190"/>
      <c r="E2968" s="190"/>
      <c r="F2968" s="190"/>
      <c r="G2968" s="190"/>
      <c r="H2968" s="217"/>
      <c r="I2968" s="217"/>
      <c r="J2968" s="354"/>
      <c r="K2968" s="288"/>
      <c r="L2968" s="288"/>
      <c r="M2968" s="288"/>
      <c r="N2968" s="288"/>
      <c r="O2968" s="288"/>
      <c r="P2968" s="544"/>
    </row>
    <row r="2969" spans="2:16" s="3" customFormat="1" ht="13.2" x14ac:dyDescent="0.25">
      <c r="B2969" s="64" t="s">
        <v>539</v>
      </c>
      <c r="C2969" s="190">
        <v>3.2440000000000002</v>
      </c>
      <c r="D2969" s="190">
        <v>4.9420000000000002</v>
      </c>
      <c r="E2969" s="190">
        <v>7.2249999999999996</v>
      </c>
      <c r="F2969" s="190">
        <v>5.8570000000000002</v>
      </c>
      <c r="G2969" s="190">
        <v>5.7050000000000001</v>
      </c>
      <c r="H2969" s="190">
        <v>9.6045740000000013</v>
      </c>
      <c r="I2969" s="190">
        <v>10.5</v>
      </c>
      <c r="J2969" s="325">
        <v>23.392925066565251</v>
      </c>
      <c r="K2969" s="288">
        <v>52.342786683107278</v>
      </c>
      <c r="L2969" s="288">
        <v>46.195872116551982</v>
      </c>
      <c r="M2969" s="288">
        <v>-18.934256055363321</v>
      </c>
      <c r="N2969" s="288">
        <v>-2.595185248420695</v>
      </c>
      <c r="O2969" s="288">
        <v>68.35361963190185</v>
      </c>
      <c r="P2969" s="544">
        <f>(I2969/H2969-1)*100</f>
        <v>9.3229121874639951</v>
      </c>
    </row>
    <row r="2970" spans="2:16" s="3" customFormat="1" ht="13.2" x14ac:dyDescent="0.25">
      <c r="B2970" s="64"/>
      <c r="C2970" s="190"/>
      <c r="D2970" s="190"/>
      <c r="E2970" s="190"/>
      <c r="F2970" s="190"/>
      <c r="G2970" s="190"/>
      <c r="H2970" s="190"/>
      <c r="I2970" s="190"/>
      <c r="J2970" s="325"/>
      <c r="K2970" s="288"/>
      <c r="L2970" s="288"/>
      <c r="M2970" s="288"/>
      <c r="N2970" s="288"/>
      <c r="O2970" s="288"/>
      <c r="P2970" s="544"/>
    </row>
    <row r="2971" spans="2:16" s="3" customFormat="1" ht="13.2" x14ac:dyDescent="0.25">
      <c r="B2971" s="49" t="s">
        <v>339</v>
      </c>
      <c r="C2971" s="190"/>
      <c r="D2971" s="190"/>
      <c r="E2971" s="190"/>
      <c r="F2971" s="190"/>
      <c r="G2971" s="190"/>
      <c r="H2971" s="190"/>
      <c r="I2971" s="190"/>
      <c r="J2971" s="325"/>
      <c r="K2971" s="288"/>
      <c r="L2971" s="288"/>
      <c r="M2971" s="288"/>
      <c r="N2971" s="288"/>
      <c r="O2971" s="288"/>
      <c r="P2971" s="544"/>
    </row>
    <row r="2972" spans="2:16" s="3" customFormat="1" ht="13.2" x14ac:dyDescent="0.25">
      <c r="B2972" s="278" t="s">
        <v>508</v>
      </c>
      <c r="C2972" s="190" t="s">
        <v>12</v>
      </c>
      <c r="D2972" s="190" t="s">
        <v>12</v>
      </c>
      <c r="E2972" s="190" t="s">
        <v>12</v>
      </c>
      <c r="F2972" s="190" t="s">
        <v>12</v>
      </c>
      <c r="G2972" s="190" t="s">
        <v>12</v>
      </c>
      <c r="H2972" s="190" t="s">
        <v>12</v>
      </c>
      <c r="I2972" s="190" t="s">
        <v>12</v>
      </c>
      <c r="J2972" s="325" t="s">
        <v>12</v>
      </c>
      <c r="K2972" s="288" t="s">
        <v>12</v>
      </c>
      <c r="L2972" s="288" t="s">
        <v>12</v>
      </c>
      <c r="M2972" s="288" t="s">
        <v>12</v>
      </c>
      <c r="N2972" s="288" t="s">
        <v>12</v>
      </c>
      <c r="O2972" s="288" t="s">
        <v>12</v>
      </c>
      <c r="P2972" s="544" t="s">
        <v>10</v>
      </c>
    </row>
    <row r="2973" spans="2:16" s="3" customFormat="1" ht="13.2" x14ac:dyDescent="0.25">
      <c r="B2973" s="64"/>
      <c r="C2973" s="190"/>
      <c r="D2973" s="190"/>
      <c r="E2973" s="190"/>
      <c r="F2973" s="190"/>
      <c r="G2973" s="190"/>
      <c r="H2973" s="190"/>
      <c r="I2973" s="190"/>
      <c r="J2973" s="354"/>
      <c r="K2973" s="288"/>
      <c r="L2973" s="288"/>
      <c r="M2973" s="288"/>
      <c r="N2973" s="288"/>
      <c r="O2973" s="288"/>
      <c r="P2973" s="544"/>
    </row>
    <row r="2974" spans="2:16" s="3" customFormat="1" ht="13.2" x14ac:dyDescent="0.25">
      <c r="B2974" s="49" t="s">
        <v>340</v>
      </c>
      <c r="C2974" s="188"/>
      <c r="D2974" s="188"/>
      <c r="E2974" s="188"/>
      <c r="F2974" s="188"/>
      <c r="G2974" s="188"/>
      <c r="H2974" s="217"/>
      <c r="I2974" s="217"/>
      <c r="J2974" s="354"/>
      <c r="K2974" s="288"/>
      <c r="L2974" s="288"/>
      <c r="M2974" s="288"/>
      <c r="N2974" s="288"/>
      <c r="O2974" s="288"/>
      <c r="P2974" s="544"/>
    </row>
    <row r="2975" spans="2:16" s="3" customFormat="1" ht="13.2" x14ac:dyDescent="0.25">
      <c r="B2975" s="219" t="s">
        <v>255</v>
      </c>
      <c r="C2975" s="220">
        <v>1.1793000000000001E-2</v>
      </c>
      <c r="D2975" s="220">
        <v>1.1563E-2</v>
      </c>
      <c r="E2975" s="220">
        <v>1.2558E-2</v>
      </c>
      <c r="F2975" s="220">
        <v>1.3173000000000001E-2</v>
      </c>
      <c r="G2975" s="220">
        <v>1.3524000000000001E-2</v>
      </c>
      <c r="H2975" s="220">
        <v>1.4102E-2</v>
      </c>
      <c r="I2975" s="492">
        <v>1.3691999999999999E-2</v>
      </c>
      <c r="J2975" s="334">
        <v>0.16137251571257671</v>
      </c>
      <c r="K2975" s="220">
        <v>-1.9503095056389474</v>
      </c>
      <c r="L2975" s="220">
        <v>8.6050332958574671</v>
      </c>
      <c r="M2975" s="220">
        <v>4.8972766364070885</v>
      </c>
      <c r="N2975" s="220">
        <v>2.6645411068093816</v>
      </c>
      <c r="O2975" s="220">
        <v>4.2738834664300507</v>
      </c>
      <c r="P2975" s="545">
        <f>(I2975/H2975-1)*100</f>
        <v>-2.9073890228336396</v>
      </c>
    </row>
    <row r="2976" spans="2:16" s="3" customFormat="1" ht="13.2" x14ac:dyDescent="0.25">
      <c r="B2976" s="118"/>
      <c r="C2976" s="70"/>
      <c r="D2976" s="70"/>
      <c r="E2976" s="46"/>
      <c r="F2976" s="46"/>
      <c r="G2976" s="46"/>
      <c r="H2976" s="46"/>
      <c r="I2976" s="46"/>
      <c r="J2976" s="46"/>
      <c r="K2976" s="46"/>
      <c r="L2976" s="46"/>
      <c r="M2976" s="46"/>
      <c r="N2976" s="46"/>
      <c r="O2976" s="46"/>
      <c r="P2976" s="46"/>
    </row>
    <row r="2977" spans="2:16" s="3" customFormat="1" ht="13.2" x14ac:dyDescent="0.25">
      <c r="B2977" s="708" t="s">
        <v>540</v>
      </c>
      <c r="C2977" s="708"/>
      <c r="D2977" s="708"/>
      <c r="E2977" s="708"/>
      <c r="F2977" s="708"/>
      <c r="G2977" s="708"/>
      <c r="H2977" s="708"/>
      <c r="I2977" s="708"/>
      <c r="J2977" s="708"/>
      <c r="K2977" s="708"/>
      <c r="L2977" s="708"/>
      <c r="M2977" s="708"/>
      <c r="N2977" s="708"/>
      <c r="O2977" s="708"/>
      <c r="P2977" s="708"/>
    </row>
    <row r="2978" spans="2:16" s="3" customFormat="1" ht="13.2" x14ac:dyDescent="0.25">
      <c r="B2978" s="709" t="s">
        <v>541</v>
      </c>
      <c r="C2978" s="709"/>
      <c r="D2978" s="709"/>
      <c r="E2978" s="709"/>
      <c r="F2978" s="709"/>
      <c r="G2978" s="709"/>
      <c r="H2978" s="709"/>
      <c r="I2978" s="709"/>
      <c r="J2978" s="709"/>
      <c r="K2978" s="709"/>
      <c r="L2978" s="709"/>
      <c r="M2978" s="709"/>
      <c r="N2978" s="709"/>
      <c r="O2978" s="709"/>
      <c r="P2978" s="709"/>
    </row>
    <row r="2979" spans="2:16" s="3" customFormat="1" ht="13.2" x14ac:dyDescent="0.25">
      <c r="B2979" s="44" t="s">
        <v>324</v>
      </c>
      <c r="C2979" s="102"/>
      <c r="D2979" s="102"/>
      <c r="E2979" s="46"/>
      <c r="F2979" s="46"/>
      <c r="G2979" s="46"/>
      <c r="H2979" s="46"/>
      <c r="I2979" s="46"/>
      <c r="J2979" s="46"/>
      <c r="K2979" s="46"/>
      <c r="L2979" s="46"/>
      <c r="M2979" s="46"/>
      <c r="N2979" s="46"/>
      <c r="O2979" s="46"/>
      <c r="P2979" s="46"/>
    </row>
    <row r="2980" spans="2:16" s="3" customFormat="1" ht="13.2" x14ac:dyDescent="0.25">
      <c r="B2980" s="103"/>
      <c r="C2980" s="45"/>
      <c r="D2980" s="45"/>
      <c r="E2980" s="46"/>
      <c r="F2980" s="46"/>
      <c r="G2980" s="46"/>
      <c r="H2980" s="46"/>
      <c r="I2980" s="46"/>
      <c r="J2980" s="46"/>
      <c r="K2980" s="46"/>
      <c r="L2980" s="46"/>
      <c r="M2980" s="46"/>
      <c r="N2980" s="46"/>
      <c r="O2980" s="46"/>
      <c r="P2980" s="46"/>
    </row>
    <row r="2981" spans="2:16" s="3" customFormat="1" ht="13.2" x14ac:dyDescent="0.25">
      <c r="B2981" s="710" t="s">
        <v>34</v>
      </c>
      <c r="C2981" s="700" t="s">
        <v>542</v>
      </c>
      <c r="D2981" s="701"/>
      <c r="E2981" s="701"/>
      <c r="F2981" s="701"/>
      <c r="G2981" s="701"/>
      <c r="H2981" s="701"/>
      <c r="I2981" s="701"/>
      <c r="J2981" s="700" t="s">
        <v>518</v>
      </c>
      <c r="K2981" s="701"/>
      <c r="L2981" s="701"/>
      <c r="M2981" s="701"/>
      <c r="N2981" s="701"/>
      <c r="O2981" s="701"/>
      <c r="P2981" s="701"/>
    </row>
    <row r="2982" spans="2:16" s="3" customFormat="1" ht="13.2" x14ac:dyDescent="0.25">
      <c r="B2982" s="794"/>
      <c r="C2982" s="262">
        <v>2014</v>
      </c>
      <c r="D2982" s="263">
        <v>2015</v>
      </c>
      <c r="E2982" s="263">
        <v>2016</v>
      </c>
      <c r="F2982" s="263">
        <v>2017</v>
      </c>
      <c r="G2982" s="263">
        <v>2018</v>
      </c>
      <c r="H2982" s="263">
        <v>2019</v>
      </c>
      <c r="I2982" s="263">
        <v>2020</v>
      </c>
      <c r="J2982" s="386">
        <v>2014</v>
      </c>
      <c r="K2982" s="387">
        <v>2015</v>
      </c>
      <c r="L2982" s="387">
        <v>2016</v>
      </c>
      <c r="M2982" s="387">
        <v>2017</v>
      </c>
      <c r="N2982" s="387">
        <v>2018</v>
      </c>
      <c r="O2982" s="387">
        <v>2019</v>
      </c>
      <c r="P2982" s="387">
        <v>2020</v>
      </c>
    </row>
    <row r="2983" spans="2:16" s="3" customFormat="1" ht="13.2" x14ac:dyDescent="0.25">
      <c r="B2983" s="104" t="s">
        <v>327</v>
      </c>
      <c r="C2983" s="406"/>
      <c r="D2983" s="406"/>
      <c r="E2983" s="406"/>
      <c r="F2983" s="406"/>
      <c r="G2983" s="406"/>
      <c r="H2983" s="406"/>
      <c r="I2983" s="406"/>
      <c r="J2983" s="319"/>
      <c r="K2983" s="318"/>
      <c r="L2983" s="318"/>
      <c r="M2983" s="318"/>
      <c r="N2983" s="318"/>
      <c r="O2983" s="318"/>
      <c r="P2983" s="542"/>
    </row>
    <row r="2984" spans="2:16" s="3" customFormat="1" ht="13.2" x14ac:dyDescent="0.25">
      <c r="B2984" s="52" t="s">
        <v>702</v>
      </c>
      <c r="C2984" s="302">
        <v>35.382234747410038</v>
      </c>
      <c r="D2984" s="302">
        <v>17.589319405613214</v>
      </c>
      <c r="E2984" s="302">
        <v>17.68278609163924</v>
      </c>
      <c r="F2984" s="302">
        <v>9.9963698586357861</v>
      </c>
      <c r="G2984" s="302">
        <v>11.587429215278126</v>
      </c>
      <c r="H2984" s="302">
        <v>716.24350056350306</v>
      </c>
      <c r="I2984" s="302" t="s">
        <v>10</v>
      </c>
      <c r="J2984" s="326">
        <f>C2984/$C$6*100000</f>
        <v>6.0390181935576637</v>
      </c>
      <c r="K2984" s="330">
        <f>D2984/$D$6*100000</f>
        <v>3.4912120142426728</v>
      </c>
      <c r="L2984" s="330">
        <f>E2984/$E$6*100000</f>
        <v>3.1267480975685809</v>
      </c>
      <c r="M2984" s="330">
        <f>F2984/$F$6*100000</f>
        <v>1.6005744022850892</v>
      </c>
      <c r="N2984" s="330">
        <f>G2984/$G$6*100000</f>
        <v>2.6109247134038407</v>
      </c>
      <c r="O2984" s="330">
        <f>H2984/$H$6*100000</f>
        <v>170.37131241763194</v>
      </c>
      <c r="P2984" s="550" t="s">
        <v>10</v>
      </c>
    </row>
    <row r="2985" spans="2:16" s="3" customFormat="1" ht="13.2" x14ac:dyDescent="0.25">
      <c r="B2985" s="52" t="s">
        <v>699</v>
      </c>
      <c r="C2985" s="302">
        <v>9.315138908245757</v>
      </c>
      <c r="D2985" s="302">
        <v>1.4071133713679354</v>
      </c>
      <c r="E2985" s="302">
        <v>1.7055090280180401</v>
      </c>
      <c r="F2985" s="302">
        <v>9.7075387237019992</v>
      </c>
      <c r="G2985" s="302">
        <v>1.9939140750261175</v>
      </c>
      <c r="H2985" s="302">
        <v>3.276213043445686</v>
      </c>
      <c r="I2985" s="479">
        <v>10.639582877526756</v>
      </c>
      <c r="J2985" s="326">
        <f t="shared" ref="J2985:J2987" si="1021">C2985/$C$6*100000</f>
        <v>1.5899022134697354</v>
      </c>
      <c r="K2985" s="330">
        <f t="shared" ref="K2985:K2987" si="1022">D2985/$D$6*100000</f>
        <v>0.27929057368493349</v>
      </c>
      <c r="L2985" s="330">
        <f t="shared" ref="L2985:L2987" si="1023">E2985/$E$6*100000</f>
        <v>0.30157561603161886</v>
      </c>
      <c r="M2985" s="330">
        <f t="shared" ref="M2985:M2987" si="1024">F2985/$F$6*100000</f>
        <v>1.5543280420867822</v>
      </c>
      <c r="N2985" s="330">
        <f t="shared" ref="N2985:N2987" si="1025">G2985/$G$6*100000</f>
        <v>0.44927649077030357</v>
      </c>
      <c r="O2985" s="330">
        <f t="shared" ref="O2985:O2987" si="1026">H2985/$H$6*100000</f>
        <v>0.77930580247145631</v>
      </c>
      <c r="P2985" s="550">
        <f>I2985/I6*100000</f>
        <v>2.7446167516083113</v>
      </c>
    </row>
    <row r="2986" spans="2:16" s="3" customFormat="1" ht="13.2" x14ac:dyDescent="0.25">
      <c r="B2986" s="52" t="s">
        <v>701</v>
      </c>
      <c r="C2986" s="302">
        <v>66.556798971955629</v>
      </c>
      <c r="D2986" s="302">
        <v>57.477418375590155</v>
      </c>
      <c r="E2986" s="302">
        <v>83.516955123503806</v>
      </c>
      <c r="F2986" s="302">
        <v>136.0252127920231</v>
      </c>
      <c r="G2986" s="302">
        <v>97.839807955451306</v>
      </c>
      <c r="H2986" s="302">
        <v>99.839137700350605</v>
      </c>
      <c r="I2986" s="479">
        <v>71.109233167681339</v>
      </c>
      <c r="J2986" s="326">
        <f t="shared" si="1021"/>
        <v>11.35987375489395</v>
      </c>
      <c r="K2986" s="330">
        <f t="shared" si="1022"/>
        <v>11.408392158509281</v>
      </c>
      <c r="L2986" s="330">
        <f t="shared" si="1023"/>
        <v>14.767835746800465</v>
      </c>
      <c r="M2986" s="330">
        <f t="shared" si="1024"/>
        <v>21.779753724519221</v>
      </c>
      <c r="N2986" s="330">
        <f t="shared" si="1025"/>
        <v>22.045646864341343</v>
      </c>
      <c r="O2986" s="330">
        <f t="shared" si="1026"/>
        <v>23.748522544736591</v>
      </c>
      <c r="P2986" s="550">
        <f>I2986/I6*100000</f>
        <v>18.343537974433033</v>
      </c>
    </row>
    <row r="2987" spans="2:16" s="3" customFormat="1" ht="13.2" x14ac:dyDescent="0.25">
      <c r="B2987" s="52" t="s">
        <v>707</v>
      </c>
      <c r="C2987" s="302">
        <v>57.153779549730281</v>
      </c>
      <c r="D2987" s="302">
        <v>3.5052235644653589</v>
      </c>
      <c r="E2987" s="302">
        <v>6.147814402176313</v>
      </c>
      <c r="F2987" s="302">
        <v>5.932052337782701</v>
      </c>
      <c r="G2987" s="302">
        <v>7814.9630107674766</v>
      </c>
      <c r="H2987" s="302">
        <v>177.65176725294421</v>
      </c>
      <c r="I2987" s="482">
        <v>117.12854847089466</v>
      </c>
      <c r="J2987" s="326">
        <f t="shared" si="1021"/>
        <v>9.7549721490293972</v>
      </c>
      <c r="K2987" s="330">
        <f t="shared" si="1022"/>
        <v>0.69573349250583771</v>
      </c>
      <c r="L2987" s="330">
        <f t="shared" si="1023"/>
        <v>1.0870836126496126</v>
      </c>
      <c r="M2987" s="330">
        <f t="shared" si="1024"/>
        <v>0.9498139083627466</v>
      </c>
      <c r="N2987" s="330">
        <f t="shared" si="1025"/>
        <v>1760.8979248172209</v>
      </c>
      <c r="O2987" s="330">
        <f t="shared" si="1026"/>
        <v>42.257646619317981</v>
      </c>
      <c r="P2987" s="550">
        <f>I2987/I6*100000</f>
        <v>30.214810103487075</v>
      </c>
    </row>
    <row r="2988" spans="2:16" s="3" customFormat="1" ht="13.2" x14ac:dyDescent="0.25">
      <c r="B2988" s="52"/>
      <c r="C2988" s="302"/>
      <c r="D2988" s="302"/>
      <c r="E2988" s="302"/>
      <c r="F2988" s="302"/>
      <c r="G2988" s="302"/>
      <c r="H2988" s="302"/>
      <c r="I2988" s="302"/>
      <c r="J2988" s="295"/>
      <c r="K2988" s="296"/>
      <c r="L2988" s="296"/>
      <c r="M2988" s="296"/>
      <c r="N2988" s="296"/>
      <c r="O2988" s="296"/>
      <c r="P2988" s="538"/>
    </row>
    <row r="2989" spans="2:16" s="3" customFormat="1" ht="13.2" x14ac:dyDescent="0.25">
      <c r="B2989" s="136" t="s">
        <v>328</v>
      </c>
      <c r="C2989" s="302"/>
      <c r="D2989" s="302"/>
      <c r="E2989" s="302"/>
      <c r="F2989" s="302"/>
      <c r="G2989" s="302"/>
      <c r="H2989" s="302"/>
      <c r="I2989" s="302"/>
      <c r="J2989" s="295"/>
      <c r="K2989" s="296"/>
      <c r="L2989" s="296"/>
      <c r="M2989" s="296"/>
      <c r="N2989" s="296"/>
      <c r="O2989" s="296"/>
      <c r="P2989" s="538"/>
    </row>
    <row r="2990" spans="2:16" s="3" customFormat="1" ht="13.2" x14ac:dyDescent="0.25">
      <c r="B2990" s="52" t="s">
        <v>119</v>
      </c>
      <c r="C2990" s="302">
        <v>14.245420546608456</v>
      </c>
      <c r="D2990" s="302">
        <v>16.315841040715714</v>
      </c>
      <c r="E2990" s="302">
        <v>17.731302078348843</v>
      </c>
      <c r="F2990" s="302">
        <v>19.432457422646532</v>
      </c>
      <c r="G2990" s="302">
        <v>26.1511290103285</v>
      </c>
      <c r="H2990" s="302">
        <v>18.341553184939574</v>
      </c>
      <c r="I2990" s="483">
        <v>20.347537798691601</v>
      </c>
      <c r="J2990" s="326">
        <v>42.860533601457419</v>
      </c>
      <c r="K2990" s="330">
        <v>49.083891216834544</v>
      </c>
      <c r="L2990" s="330">
        <v>51.863336009943808</v>
      </c>
      <c r="M2990" s="330">
        <v>51.433070312136806</v>
      </c>
      <c r="N2990" s="330">
        <f>G2990/G8*100000</f>
        <v>64.441345302306118</v>
      </c>
      <c r="O2990" s="330">
        <f>H2990/H8*100000</f>
        <v>44.525422205793433</v>
      </c>
      <c r="P2990" s="550">
        <f>I2990/I8*100000</f>
        <v>53.057464924880321</v>
      </c>
    </row>
    <row r="2991" spans="2:16" s="3" customFormat="1" ht="13.2" x14ac:dyDescent="0.25">
      <c r="B2991" s="52"/>
      <c r="C2991" s="302"/>
      <c r="D2991" s="302"/>
      <c r="E2991" s="302"/>
      <c r="F2991" s="302"/>
      <c r="G2991" s="302"/>
      <c r="H2991" s="302"/>
      <c r="I2991" s="302"/>
      <c r="J2991" s="295"/>
      <c r="K2991" s="296"/>
      <c r="L2991" s="296"/>
      <c r="M2991" s="296"/>
      <c r="N2991" s="296"/>
      <c r="O2991" s="296"/>
      <c r="P2991" s="538"/>
    </row>
    <row r="2992" spans="2:16" s="3" customFormat="1" ht="13.2" x14ac:dyDescent="0.25">
      <c r="B2992" s="136" t="s">
        <v>329</v>
      </c>
      <c r="C2992" s="302"/>
      <c r="D2992" s="302"/>
      <c r="E2992" s="302"/>
      <c r="F2992" s="302"/>
      <c r="G2992" s="302"/>
      <c r="H2992" s="302"/>
      <c r="I2992" s="302"/>
      <c r="J2992" s="295"/>
      <c r="K2992" s="296"/>
      <c r="L2992" s="296"/>
      <c r="M2992" s="296"/>
      <c r="N2992" s="296"/>
      <c r="O2992" s="296"/>
      <c r="P2992" s="538"/>
    </row>
    <row r="2993" spans="2:16" s="3" customFormat="1" ht="13.2" x14ac:dyDescent="0.25">
      <c r="B2993" s="52" t="s">
        <v>615</v>
      </c>
      <c r="C2993" s="302">
        <v>1087.2994470633203</v>
      </c>
      <c r="D2993" s="302">
        <v>724.02583277409349</v>
      </c>
      <c r="E2993" s="302">
        <v>758.04785596579688</v>
      </c>
      <c r="F2993" s="302">
        <v>575.77356104171031</v>
      </c>
      <c r="G2993" s="302" t="s">
        <v>12</v>
      </c>
      <c r="H2993" s="302" t="s">
        <v>12</v>
      </c>
      <c r="I2993" s="302" t="s">
        <v>12</v>
      </c>
      <c r="J2993" s="295">
        <v>49.975917632304522</v>
      </c>
      <c r="K2993" s="296">
        <v>47.15271025832439</v>
      </c>
      <c r="L2993" s="296">
        <v>39.40699493435546</v>
      </c>
      <c r="M2993" s="296">
        <v>28.922101792838156</v>
      </c>
      <c r="N2993" s="296" t="s">
        <v>12</v>
      </c>
      <c r="O2993" s="296" t="s">
        <v>12</v>
      </c>
      <c r="P2993" s="538" t="s">
        <v>12</v>
      </c>
    </row>
    <row r="2994" spans="2:16" s="3" customFormat="1" ht="13.2" x14ac:dyDescent="0.25">
      <c r="B2994" s="52" t="s">
        <v>618</v>
      </c>
      <c r="C2994" s="302">
        <v>20157.493391963737</v>
      </c>
      <c r="D2994" s="302">
        <v>18048.638282407821</v>
      </c>
      <c r="E2994" s="302">
        <v>16915.418934792007</v>
      </c>
      <c r="F2994" s="302">
        <v>8202.0492402411728</v>
      </c>
      <c r="G2994" s="302">
        <v>26434.778410504037</v>
      </c>
      <c r="H2994" s="302">
        <v>35803.7919491555</v>
      </c>
      <c r="I2994" s="479">
        <v>38894.400701942897</v>
      </c>
      <c r="J2994" s="295">
        <v>926.50578656261916</v>
      </c>
      <c r="K2994" s="296">
        <v>1175.430727695064</v>
      </c>
      <c r="L2994" s="296">
        <v>879.34531181620468</v>
      </c>
      <c r="M2994" s="296">
        <v>412.00311908545808</v>
      </c>
      <c r="N2994" s="296">
        <v>1462.413155089554</v>
      </c>
      <c r="O2994" s="296">
        <v>1948.3446053253103</v>
      </c>
      <c r="P2994" s="550">
        <f>I2994/I9*100000</f>
        <v>2713.8343042593574</v>
      </c>
    </row>
    <row r="2995" spans="2:16" s="3" customFormat="1" ht="13.2" x14ac:dyDescent="0.25">
      <c r="B2995" s="52" t="s">
        <v>296</v>
      </c>
      <c r="C2995" s="302">
        <v>8.4936509958805795E-3</v>
      </c>
      <c r="D2995" s="302">
        <v>0</v>
      </c>
      <c r="E2995" s="302">
        <v>0</v>
      </c>
      <c r="F2995" s="302">
        <v>0</v>
      </c>
      <c r="G2995" s="302">
        <v>0</v>
      </c>
      <c r="H2995" s="302">
        <v>0</v>
      </c>
      <c r="I2995" s="302">
        <v>0</v>
      </c>
      <c r="J2995" s="295">
        <v>3.9039659563346502E-4</v>
      </c>
      <c r="K2995" s="296">
        <v>0</v>
      </c>
      <c r="L2995" s="296">
        <v>0</v>
      </c>
      <c r="M2995" s="296">
        <v>0</v>
      </c>
      <c r="N2995" s="296">
        <v>0</v>
      </c>
      <c r="O2995" s="296">
        <v>0</v>
      </c>
      <c r="P2995" s="550">
        <f>I2995/I9*100000</f>
        <v>0</v>
      </c>
    </row>
    <row r="2996" spans="2:16" s="3" customFormat="1" ht="13.2" x14ac:dyDescent="0.25">
      <c r="B2996" s="52" t="s">
        <v>622</v>
      </c>
      <c r="C2996" s="302">
        <v>9105.0116210132928</v>
      </c>
      <c r="D2996" s="302">
        <v>8267.2319573486693</v>
      </c>
      <c r="E2996" s="302">
        <v>6656.8779088795109</v>
      </c>
      <c r="F2996" s="302">
        <v>7943.9363812059519</v>
      </c>
      <c r="G2996" s="302">
        <v>6656.2876431634941</v>
      </c>
      <c r="H2996" s="302">
        <v>7263.1921604923846</v>
      </c>
      <c r="I2996" s="479">
        <v>6940.4118248208797</v>
      </c>
      <c r="J2996" s="295">
        <v>418.49677385740131</v>
      </c>
      <c r="K2996" s="296">
        <v>538.40950899448364</v>
      </c>
      <c r="L2996" s="296">
        <v>346.05671920226877</v>
      </c>
      <c r="M2996" s="296">
        <v>399.0376637603631</v>
      </c>
      <c r="N2996" s="296">
        <v>368.23620997535465</v>
      </c>
      <c r="O2996" s="296">
        <v>395.24308719680749</v>
      </c>
      <c r="P2996" s="550">
        <f>I2996/I9*100000</f>
        <v>484.26321927992359</v>
      </c>
    </row>
    <row r="2997" spans="2:16" s="3" customFormat="1" ht="13.2" x14ac:dyDescent="0.25">
      <c r="B2997" s="52"/>
      <c r="C2997" s="302"/>
      <c r="D2997" s="302"/>
      <c r="E2997" s="302"/>
      <c r="F2997" s="302"/>
      <c r="G2997" s="302"/>
      <c r="H2997" s="302"/>
      <c r="I2997" s="302"/>
      <c r="J2997" s="295"/>
      <c r="K2997" s="296"/>
      <c r="L2997" s="296"/>
      <c r="M2997" s="296"/>
      <c r="N2997" s="296"/>
      <c r="O2997" s="296"/>
      <c r="P2997" s="538"/>
    </row>
    <row r="2998" spans="2:16" s="3" customFormat="1" ht="13.2" x14ac:dyDescent="0.25">
      <c r="B2998" s="49" t="s">
        <v>330</v>
      </c>
      <c r="C2998" s="302"/>
      <c r="D2998" s="302"/>
      <c r="E2998" s="302"/>
      <c r="F2998" s="302"/>
      <c r="G2998" s="302"/>
      <c r="H2998" s="327"/>
      <c r="I2998" s="327"/>
      <c r="J2998" s="295"/>
      <c r="K2998" s="296"/>
      <c r="L2998" s="296"/>
      <c r="M2998" s="296"/>
      <c r="N2998" s="296"/>
      <c r="O2998" s="406"/>
      <c r="P2998" s="567"/>
    </row>
    <row r="2999" spans="2:16" s="3" customFormat="1" ht="13.2" x14ac:dyDescent="0.25">
      <c r="B2999" s="80" t="s">
        <v>608</v>
      </c>
      <c r="C2999" s="302">
        <v>725.30119869285568</v>
      </c>
      <c r="D2999" s="302">
        <v>597.92697552613754</v>
      </c>
      <c r="E2999" s="302">
        <v>602.07617268322258</v>
      </c>
      <c r="F2999" s="302">
        <v>710.41574930913282</v>
      </c>
      <c r="G2999" s="302">
        <v>748.37230208523999</v>
      </c>
      <c r="H2999" s="302">
        <v>783.88432050393453</v>
      </c>
      <c r="I2999" s="302"/>
      <c r="J2999" s="326">
        <v>296.45697246817468</v>
      </c>
      <c r="K2999" s="330">
        <v>265.07602087229316</v>
      </c>
      <c r="L2999" s="330">
        <v>236.97392927191677</v>
      </c>
      <c r="M2999" s="330">
        <v>243.14163167020087</v>
      </c>
      <c r="N2999" s="330">
        <v>272.20481282611831</v>
      </c>
      <c r="O2999" s="330">
        <v>294.14123345292461</v>
      </c>
      <c r="P2999" s="550"/>
    </row>
    <row r="3000" spans="2:16" s="3" customFormat="1" ht="13.2" x14ac:dyDescent="0.25">
      <c r="B3000" s="54" t="s">
        <v>609</v>
      </c>
      <c r="C3000" s="302" t="s">
        <v>12</v>
      </c>
      <c r="D3000" s="302" t="s">
        <v>12</v>
      </c>
      <c r="E3000" s="302">
        <v>478.37906961900762</v>
      </c>
      <c r="F3000" s="302">
        <v>485.6507315246144</v>
      </c>
      <c r="G3000" s="302">
        <v>513.9455199262585</v>
      </c>
      <c r="H3000" s="302">
        <v>477.52559024580466</v>
      </c>
      <c r="I3000" s="302"/>
      <c r="J3000" s="326" t="s">
        <v>12</v>
      </c>
      <c r="K3000" s="330" t="s">
        <v>12</v>
      </c>
      <c r="L3000" s="330">
        <v>188.28741769308525</v>
      </c>
      <c r="M3000" s="330">
        <v>166.21522171989295</v>
      </c>
      <c r="N3000" s="330">
        <v>186.9369612752113</v>
      </c>
      <c r="O3000" s="330">
        <v>179.18455880063985</v>
      </c>
      <c r="P3000" s="550"/>
    </row>
    <row r="3001" spans="2:16" s="3" customFormat="1" ht="13.2" x14ac:dyDescent="0.25">
      <c r="B3001" s="54"/>
      <c r="C3001" s="302"/>
      <c r="D3001" s="302"/>
      <c r="E3001" s="302"/>
      <c r="F3001" s="302"/>
      <c r="G3001" s="302"/>
      <c r="H3001" s="327"/>
      <c r="I3001" s="327"/>
      <c r="J3001" s="295"/>
      <c r="K3001" s="296"/>
      <c r="L3001" s="296"/>
      <c r="M3001" s="296"/>
      <c r="N3001" s="296"/>
      <c r="O3001" s="296"/>
      <c r="P3001" s="538"/>
    </row>
    <row r="3002" spans="2:16" s="3" customFormat="1" ht="13.2" x14ac:dyDescent="0.25">
      <c r="B3002" s="49" t="s">
        <v>331</v>
      </c>
      <c r="C3002" s="302"/>
      <c r="D3002" s="302"/>
      <c r="E3002" s="302"/>
      <c r="F3002" s="302"/>
      <c r="G3002" s="302"/>
      <c r="H3002" s="327"/>
      <c r="I3002" s="327"/>
      <c r="J3002" s="295"/>
      <c r="K3002" s="296"/>
      <c r="L3002" s="296"/>
      <c r="M3002" s="296"/>
      <c r="N3002" s="296"/>
      <c r="O3002" s="406"/>
      <c r="P3002" s="567"/>
    </row>
    <row r="3003" spans="2:16" s="3" customFormat="1" ht="13.2" x14ac:dyDescent="0.25">
      <c r="B3003" s="52" t="s">
        <v>137</v>
      </c>
      <c r="C3003" s="302">
        <v>348.04697007005615</v>
      </c>
      <c r="D3003" s="302">
        <v>611.27756595823223</v>
      </c>
      <c r="E3003" s="302">
        <v>1263.2780816359409</v>
      </c>
      <c r="F3003" s="302">
        <v>2743.1864457061729</v>
      </c>
      <c r="G3003" s="302">
        <v>3331.3178206918228</v>
      </c>
      <c r="H3003" s="302">
        <v>2532.8964423466132</v>
      </c>
      <c r="I3003" s="302">
        <v>2633.2623631073102</v>
      </c>
      <c r="J3003" s="326">
        <v>109.14735608770809</v>
      </c>
      <c r="K3003" s="330">
        <v>239.24686161394399</v>
      </c>
      <c r="L3003" s="330">
        <v>438.8527628899177</v>
      </c>
      <c r="M3003" s="330">
        <v>889.2912817445872</v>
      </c>
      <c r="N3003" s="330">
        <v>1098.0433811081366</v>
      </c>
      <c r="O3003" s="330">
        <f>H3003/H11*100000</f>
        <v>781.80515851518396</v>
      </c>
      <c r="P3003" s="550">
        <f>I3003/I11*100000</f>
        <v>901.23361711369023</v>
      </c>
    </row>
    <row r="3004" spans="2:16" s="3" customFormat="1" ht="13.2" x14ac:dyDescent="0.25">
      <c r="B3004" s="52" t="s">
        <v>140</v>
      </c>
      <c r="C3004" s="302">
        <v>279.47877897537404</v>
      </c>
      <c r="D3004" s="302">
        <v>272.46205912679551</v>
      </c>
      <c r="E3004" s="302">
        <v>312.69814175580166</v>
      </c>
      <c r="F3004" s="302">
        <v>271.24253596055775</v>
      </c>
      <c r="G3004" s="302">
        <v>348.90180052235308</v>
      </c>
      <c r="H3004" s="302">
        <v>359.74491193916629</v>
      </c>
      <c r="I3004" s="479">
        <v>353.59235632876897</v>
      </c>
      <c r="J3004" s="326">
        <v>87.644405585955781</v>
      </c>
      <c r="K3004" s="330">
        <v>106.63845065665754</v>
      </c>
      <c r="L3004" s="330">
        <v>108.62884859235926</v>
      </c>
      <c r="M3004" s="330">
        <v>87.931909566548455</v>
      </c>
      <c r="N3004" s="330">
        <v>115.00233041130852</v>
      </c>
      <c r="O3004" s="330">
        <v>111.03905521027346</v>
      </c>
      <c r="P3004" s="550">
        <f>I3004/I11*100000</f>
        <v>121.01692666198754</v>
      </c>
    </row>
    <row r="3005" spans="2:16" s="3" customFormat="1" ht="13.2" x14ac:dyDescent="0.25">
      <c r="B3005" s="52"/>
      <c r="C3005" s="302"/>
      <c r="D3005" s="302"/>
      <c r="E3005" s="302"/>
      <c r="F3005" s="302"/>
      <c r="G3005" s="302"/>
      <c r="H3005" s="327"/>
      <c r="I3005" s="327"/>
      <c r="J3005" s="295"/>
      <c r="K3005" s="296"/>
      <c r="L3005" s="296"/>
      <c r="M3005" s="296"/>
      <c r="N3005" s="296"/>
      <c r="O3005" s="296"/>
      <c r="P3005" s="538"/>
    </row>
    <row r="3006" spans="2:16" s="3" customFormat="1" ht="13.2" x14ac:dyDescent="0.25">
      <c r="B3006" s="49" t="s">
        <v>332</v>
      </c>
      <c r="C3006" s="302"/>
      <c r="D3006" s="302"/>
      <c r="E3006" s="302"/>
      <c r="F3006" s="302"/>
      <c r="G3006" s="302"/>
      <c r="H3006" s="327"/>
      <c r="I3006" s="327"/>
      <c r="J3006" s="295"/>
      <c r="K3006" s="296"/>
      <c r="L3006" s="296"/>
      <c r="M3006" s="296"/>
      <c r="N3006" s="296"/>
      <c r="O3006" s="406"/>
      <c r="P3006" s="567"/>
    </row>
    <row r="3007" spans="2:16" s="3" customFormat="1" ht="13.2" x14ac:dyDescent="0.25">
      <c r="B3007" s="52" t="s">
        <v>168</v>
      </c>
      <c r="C3007" s="302">
        <v>51.807469842995282</v>
      </c>
      <c r="D3007" s="302">
        <v>56.216923868818959</v>
      </c>
      <c r="E3007" s="302">
        <v>51.481621213920889</v>
      </c>
      <c r="F3007" s="302">
        <v>48.889162649698349</v>
      </c>
      <c r="G3007" s="302" t="s">
        <v>10</v>
      </c>
      <c r="H3007" s="302" t="s">
        <v>10</v>
      </c>
      <c r="I3007" s="302" t="s">
        <v>10</v>
      </c>
      <c r="J3007" s="326">
        <v>101.47853242757603</v>
      </c>
      <c r="K3007" s="330">
        <v>102.1264616485394</v>
      </c>
      <c r="L3007" s="330">
        <v>90.637860742828281</v>
      </c>
      <c r="M3007" s="330">
        <v>83.436124885981485</v>
      </c>
      <c r="N3007" s="330" t="s">
        <v>10</v>
      </c>
      <c r="O3007" s="330" t="s">
        <v>10</v>
      </c>
      <c r="P3007" s="550" t="s">
        <v>10</v>
      </c>
    </row>
    <row r="3008" spans="2:16" s="3" customFormat="1" ht="13.2" x14ac:dyDescent="0.25">
      <c r="B3008" s="52" t="s">
        <v>538</v>
      </c>
      <c r="C3008" s="302" t="s">
        <v>10</v>
      </c>
      <c r="D3008" s="302" t="s">
        <v>10</v>
      </c>
      <c r="E3008" s="302" t="s">
        <v>10</v>
      </c>
      <c r="F3008" s="302" t="s">
        <v>10</v>
      </c>
      <c r="G3008" s="302" t="s">
        <v>10</v>
      </c>
      <c r="H3008" s="302" t="s">
        <v>10</v>
      </c>
      <c r="I3008" s="302" t="s">
        <v>10</v>
      </c>
      <c r="J3008" s="326" t="s">
        <v>10</v>
      </c>
      <c r="K3008" s="330" t="s">
        <v>10</v>
      </c>
      <c r="L3008" s="330" t="s">
        <v>10</v>
      </c>
      <c r="M3008" s="330" t="s">
        <v>10</v>
      </c>
      <c r="N3008" s="330" t="s">
        <v>10</v>
      </c>
      <c r="O3008" s="330" t="s">
        <v>10</v>
      </c>
      <c r="P3008" s="550" t="s">
        <v>10</v>
      </c>
    </row>
    <row r="3009" spans="2:16" s="3" customFormat="1" ht="13.2" x14ac:dyDescent="0.25">
      <c r="B3009" s="52"/>
      <c r="C3009" s="302"/>
      <c r="D3009" s="302"/>
      <c r="E3009" s="302"/>
      <c r="F3009" s="302"/>
      <c r="G3009" s="302"/>
      <c r="H3009" s="302"/>
      <c r="I3009" s="302"/>
      <c r="J3009" s="295"/>
      <c r="K3009" s="296"/>
      <c r="L3009" s="296"/>
      <c r="M3009" s="296"/>
      <c r="N3009" s="296"/>
      <c r="O3009" s="296"/>
      <c r="P3009" s="538"/>
    </row>
    <row r="3010" spans="2:16" s="3" customFormat="1" ht="13.2" x14ac:dyDescent="0.25">
      <c r="B3010" s="136" t="s">
        <v>477</v>
      </c>
      <c r="C3010" s="302"/>
      <c r="D3010" s="302"/>
      <c r="E3010" s="302"/>
      <c r="F3010" s="302"/>
      <c r="G3010" s="302"/>
      <c r="H3010" s="302"/>
      <c r="I3010" s="302"/>
      <c r="J3010" s="295"/>
      <c r="K3010" s="296"/>
      <c r="L3010" s="296"/>
      <c r="M3010" s="296"/>
      <c r="N3010" s="296"/>
      <c r="O3010" s="296"/>
      <c r="P3010" s="538"/>
    </row>
    <row r="3011" spans="2:16" s="3" customFormat="1" ht="13.2" x14ac:dyDescent="0.25">
      <c r="B3011" s="278" t="s">
        <v>508</v>
      </c>
      <c r="C3011" s="302" t="s">
        <v>12</v>
      </c>
      <c r="D3011" s="302" t="s">
        <v>12</v>
      </c>
      <c r="E3011" s="302" t="s">
        <v>12</v>
      </c>
      <c r="F3011" s="302" t="s">
        <v>12</v>
      </c>
      <c r="G3011" s="302" t="s">
        <v>12</v>
      </c>
      <c r="H3011" s="302" t="s">
        <v>12</v>
      </c>
      <c r="I3011" s="302" t="s">
        <v>12</v>
      </c>
      <c r="J3011" s="326" t="s">
        <v>12</v>
      </c>
      <c r="K3011" s="330" t="s">
        <v>12</v>
      </c>
      <c r="L3011" s="330" t="s">
        <v>12</v>
      </c>
      <c r="M3011" s="330" t="s">
        <v>12</v>
      </c>
      <c r="N3011" s="330" t="s">
        <v>12</v>
      </c>
      <c r="O3011" s="330" t="s">
        <v>12</v>
      </c>
      <c r="P3011" s="550" t="s">
        <v>12</v>
      </c>
    </row>
    <row r="3012" spans="2:16" s="3" customFormat="1" ht="13.2" x14ac:dyDescent="0.25">
      <c r="B3012" s="52"/>
      <c r="C3012" s="302"/>
      <c r="D3012" s="302"/>
      <c r="E3012" s="302"/>
      <c r="F3012" s="302"/>
      <c r="G3012" s="302"/>
      <c r="H3012" s="302"/>
      <c r="I3012" s="302"/>
      <c r="J3012" s="295"/>
      <c r="K3012" s="296"/>
      <c r="L3012" s="296"/>
      <c r="M3012" s="296"/>
      <c r="N3012" s="296"/>
      <c r="O3012" s="296"/>
      <c r="P3012" s="538"/>
    </row>
    <row r="3013" spans="2:16" s="3" customFormat="1" ht="13.2" x14ac:dyDescent="0.25">
      <c r="B3013" s="49" t="s">
        <v>337</v>
      </c>
      <c r="C3013" s="302"/>
      <c r="D3013" s="302"/>
      <c r="E3013" s="302"/>
      <c r="F3013" s="302"/>
      <c r="G3013" s="302"/>
      <c r="H3013" s="302"/>
      <c r="I3013" s="302"/>
      <c r="J3013" s="295"/>
      <c r="K3013" s="296"/>
      <c r="L3013" s="296"/>
      <c r="M3013" s="296"/>
      <c r="N3013" s="296"/>
      <c r="O3013" s="296"/>
      <c r="P3013" s="538"/>
    </row>
    <row r="3014" spans="2:16" s="3" customFormat="1" ht="13.2" x14ac:dyDescent="0.25">
      <c r="B3014" s="278" t="s">
        <v>508</v>
      </c>
      <c r="C3014" s="302" t="s">
        <v>12</v>
      </c>
      <c r="D3014" s="302" t="s">
        <v>12</v>
      </c>
      <c r="E3014" s="302" t="s">
        <v>12</v>
      </c>
      <c r="F3014" s="302" t="s">
        <v>12</v>
      </c>
      <c r="G3014" s="302" t="s">
        <v>12</v>
      </c>
      <c r="H3014" s="302" t="s">
        <v>12</v>
      </c>
      <c r="I3014" s="302" t="s">
        <v>12</v>
      </c>
      <c r="J3014" s="326" t="s">
        <v>12</v>
      </c>
      <c r="K3014" s="330" t="s">
        <v>12</v>
      </c>
      <c r="L3014" s="330" t="s">
        <v>12</v>
      </c>
      <c r="M3014" s="330" t="s">
        <v>12</v>
      </c>
      <c r="N3014" s="330" t="s">
        <v>12</v>
      </c>
      <c r="O3014" s="330" t="s">
        <v>12</v>
      </c>
      <c r="P3014" s="550" t="s">
        <v>12</v>
      </c>
    </row>
    <row r="3015" spans="2:16" s="3" customFormat="1" ht="13.2" x14ac:dyDescent="0.25">
      <c r="B3015" s="52"/>
      <c r="C3015" s="302"/>
      <c r="D3015" s="302"/>
      <c r="E3015" s="302"/>
      <c r="F3015" s="302"/>
      <c r="G3015" s="302"/>
      <c r="H3015" s="302"/>
      <c r="I3015" s="302"/>
      <c r="J3015" s="295"/>
      <c r="K3015" s="296"/>
      <c r="L3015" s="296"/>
      <c r="M3015" s="296"/>
      <c r="N3015" s="296"/>
      <c r="O3015" s="296"/>
      <c r="P3015" s="538"/>
    </row>
    <row r="3016" spans="2:16" s="3" customFormat="1" ht="13.2" x14ac:dyDescent="0.25">
      <c r="B3016" s="136" t="s">
        <v>333</v>
      </c>
      <c r="C3016" s="328"/>
      <c r="D3016" s="328"/>
      <c r="E3016" s="328"/>
      <c r="F3016" s="328"/>
      <c r="G3016" s="328"/>
      <c r="H3016" s="328"/>
      <c r="I3016" s="328"/>
      <c r="J3016" s="295"/>
      <c r="K3016" s="296"/>
      <c r="L3016" s="296"/>
      <c r="M3016" s="296"/>
      <c r="N3016" s="296"/>
      <c r="O3016" s="296"/>
      <c r="P3016" s="538"/>
    </row>
    <row r="3017" spans="2:16" s="3" customFormat="1" ht="13.2" x14ac:dyDescent="0.25">
      <c r="B3017" s="278" t="s">
        <v>508</v>
      </c>
      <c r="C3017" s="328" t="s">
        <v>12</v>
      </c>
      <c r="D3017" s="328" t="s">
        <v>12</v>
      </c>
      <c r="E3017" s="328" t="s">
        <v>12</v>
      </c>
      <c r="F3017" s="328" t="s">
        <v>12</v>
      </c>
      <c r="G3017" s="328" t="s">
        <v>12</v>
      </c>
      <c r="H3017" s="328" t="s">
        <v>12</v>
      </c>
      <c r="I3017" s="328" t="s">
        <v>12</v>
      </c>
      <c r="J3017" s="326" t="s">
        <v>12</v>
      </c>
      <c r="K3017" s="330" t="s">
        <v>12</v>
      </c>
      <c r="L3017" s="330" t="s">
        <v>12</v>
      </c>
      <c r="M3017" s="330" t="s">
        <v>12</v>
      </c>
      <c r="N3017" s="330" t="s">
        <v>12</v>
      </c>
      <c r="O3017" s="330" t="s">
        <v>12</v>
      </c>
      <c r="P3017" s="550" t="s">
        <v>12</v>
      </c>
    </row>
    <row r="3018" spans="2:16" s="3" customFormat="1" ht="13.2" x14ac:dyDescent="0.25">
      <c r="B3018" s="52"/>
      <c r="C3018" s="328"/>
      <c r="D3018" s="328"/>
      <c r="E3018" s="328"/>
      <c r="F3018" s="328"/>
      <c r="G3018" s="328"/>
      <c r="H3018" s="328"/>
      <c r="I3018" s="328"/>
      <c r="J3018" s="295"/>
      <c r="K3018" s="296"/>
      <c r="L3018" s="296"/>
      <c r="M3018" s="296"/>
      <c r="N3018" s="296"/>
      <c r="O3018" s="296"/>
      <c r="P3018" s="538"/>
    </row>
    <row r="3019" spans="2:16" s="3" customFormat="1" ht="13.2" x14ac:dyDescent="0.25">
      <c r="B3019" s="49" t="s">
        <v>334</v>
      </c>
      <c r="C3019" s="328"/>
      <c r="D3019" s="328"/>
      <c r="E3019" s="328"/>
      <c r="F3019" s="328"/>
      <c r="G3019" s="328"/>
      <c r="H3019" s="328"/>
      <c r="I3019" s="328"/>
      <c r="J3019" s="329"/>
      <c r="K3019" s="359"/>
      <c r="L3019" s="359"/>
      <c r="M3019" s="359"/>
      <c r="N3019" s="359"/>
      <c r="O3019" s="359"/>
      <c r="P3019" s="568"/>
    </row>
    <row r="3020" spans="2:16" s="3" customFormat="1" ht="13.2" x14ac:dyDescent="0.25">
      <c r="B3020" s="278" t="s">
        <v>508</v>
      </c>
      <c r="C3020" s="328" t="s">
        <v>10</v>
      </c>
      <c r="D3020" s="328" t="s">
        <v>10</v>
      </c>
      <c r="E3020" s="328" t="s">
        <v>10</v>
      </c>
      <c r="F3020" s="328" t="s">
        <v>10</v>
      </c>
      <c r="G3020" s="328" t="s">
        <v>10</v>
      </c>
      <c r="H3020" s="328" t="s">
        <v>10</v>
      </c>
      <c r="I3020" s="328" t="s">
        <v>10</v>
      </c>
      <c r="J3020" s="326" t="s">
        <v>10</v>
      </c>
      <c r="K3020" s="330" t="s">
        <v>10</v>
      </c>
      <c r="L3020" s="330" t="s">
        <v>10</v>
      </c>
      <c r="M3020" s="330" t="s">
        <v>10</v>
      </c>
      <c r="N3020" s="330" t="s">
        <v>10</v>
      </c>
      <c r="O3020" s="330" t="s">
        <v>10</v>
      </c>
      <c r="P3020" s="550" t="s">
        <v>10</v>
      </c>
    </row>
    <row r="3021" spans="2:16" s="3" customFormat="1" ht="13.2" x14ac:dyDescent="0.25">
      <c r="B3021" s="72"/>
      <c r="C3021" s="328"/>
      <c r="D3021" s="328"/>
      <c r="E3021" s="328"/>
      <c r="F3021" s="328"/>
      <c r="G3021" s="328"/>
      <c r="H3021" s="328"/>
      <c r="I3021" s="328"/>
      <c r="J3021" s="329"/>
      <c r="K3021" s="359"/>
      <c r="L3021" s="359"/>
      <c r="M3021" s="359"/>
      <c r="N3021" s="359"/>
      <c r="O3021" s="359"/>
      <c r="P3021" s="568"/>
    </row>
    <row r="3022" spans="2:16" s="3" customFormat="1" ht="13.2" x14ac:dyDescent="0.25">
      <c r="B3022" s="136" t="s">
        <v>335</v>
      </c>
      <c r="C3022" s="328"/>
      <c r="D3022" s="328"/>
      <c r="E3022" s="328"/>
      <c r="F3022" s="328"/>
      <c r="G3022" s="328"/>
      <c r="H3022" s="328"/>
      <c r="I3022" s="328"/>
      <c r="J3022" s="329"/>
      <c r="K3022" s="359"/>
      <c r="L3022" s="359"/>
      <c r="M3022" s="359"/>
      <c r="N3022" s="359"/>
      <c r="O3022" s="359"/>
      <c r="P3022" s="568"/>
    </row>
    <row r="3023" spans="2:16" s="3" customFormat="1" ht="13.2" x14ac:dyDescent="0.25">
      <c r="B3023" s="52" t="s">
        <v>290</v>
      </c>
      <c r="C3023" s="328" t="s">
        <v>12</v>
      </c>
      <c r="D3023" s="328" t="s">
        <v>12</v>
      </c>
      <c r="E3023" s="328" t="s">
        <v>12</v>
      </c>
      <c r="F3023" s="328" t="s">
        <v>12</v>
      </c>
      <c r="G3023" s="328" t="s">
        <v>12</v>
      </c>
      <c r="H3023" s="328" t="s">
        <v>12</v>
      </c>
      <c r="I3023" s="328" t="s">
        <v>12</v>
      </c>
      <c r="J3023" s="326" t="s">
        <v>12</v>
      </c>
      <c r="K3023" s="330" t="s">
        <v>12</v>
      </c>
      <c r="L3023" s="330" t="s">
        <v>12</v>
      </c>
      <c r="M3023" s="330" t="s">
        <v>12</v>
      </c>
      <c r="N3023" s="330" t="s">
        <v>12</v>
      </c>
      <c r="O3023" s="330" t="s">
        <v>12</v>
      </c>
      <c r="P3023" s="550" t="s">
        <v>12</v>
      </c>
    </row>
    <row r="3024" spans="2:16" s="3" customFormat="1" ht="13.2" x14ac:dyDescent="0.25">
      <c r="B3024" s="72"/>
      <c r="C3024" s="328"/>
      <c r="D3024" s="328"/>
      <c r="E3024" s="328"/>
      <c r="F3024" s="328"/>
      <c r="G3024" s="328"/>
      <c r="H3024" s="328"/>
      <c r="I3024" s="328"/>
      <c r="J3024" s="329"/>
      <c r="K3024" s="359"/>
      <c r="L3024" s="359"/>
      <c r="M3024" s="359"/>
      <c r="N3024" s="359"/>
      <c r="O3024" s="359"/>
      <c r="P3024" s="568"/>
    </row>
    <row r="3025" spans="2:16" s="3" customFormat="1" ht="13.2" x14ac:dyDescent="0.25">
      <c r="B3025" s="49" t="s">
        <v>336</v>
      </c>
      <c r="C3025" s="302"/>
      <c r="D3025" s="302"/>
      <c r="E3025" s="302"/>
      <c r="F3025" s="302"/>
      <c r="G3025" s="302"/>
      <c r="H3025" s="302"/>
      <c r="I3025" s="302"/>
      <c r="J3025" s="295"/>
      <c r="K3025" s="296"/>
      <c r="L3025" s="296"/>
      <c r="M3025" s="296"/>
      <c r="N3025" s="296"/>
      <c r="O3025" s="296"/>
      <c r="P3025" s="538"/>
    </row>
    <row r="3026" spans="2:16" s="3" customFormat="1" ht="13.2" x14ac:dyDescent="0.25">
      <c r="B3026" s="52" t="s">
        <v>189</v>
      </c>
      <c r="C3026" s="302">
        <v>32.671909521877915</v>
      </c>
      <c r="D3026" s="302">
        <v>31.482016938450716</v>
      </c>
      <c r="E3026" s="302">
        <v>43.556695379618986</v>
      </c>
      <c r="F3026" s="302">
        <v>32.21265290523737</v>
      </c>
      <c r="G3026" s="302">
        <v>24.624306850264293</v>
      </c>
      <c r="H3026" s="302">
        <v>43.213107354365569</v>
      </c>
      <c r="I3026" s="484">
        <v>23.893166696897399</v>
      </c>
      <c r="J3026" s="326">
        <v>243.02646058102445</v>
      </c>
      <c r="K3026" s="330">
        <v>228.65286367480309</v>
      </c>
      <c r="L3026" s="330">
        <v>317.6843812923488</v>
      </c>
      <c r="M3026" s="330">
        <v>212.26049621268692</v>
      </c>
      <c r="N3026" s="330">
        <v>155.20848888345262</v>
      </c>
      <c r="O3026" s="330">
        <v>270.14789917207389</v>
      </c>
      <c r="P3026" s="550">
        <f>I3026/I19*100000</f>
        <v>173.27623305011292</v>
      </c>
    </row>
    <row r="3027" spans="2:16" s="3" customFormat="1" ht="13.2" x14ac:dyDescent="0.25">
      <c r="B3027" s="52" t="s">
        <v>214</v>
      </c>
      <c r="C3027" s="302">
        <v>0.13752754444743936</v>
      </c>
      <c r="D3027" s="302">
        <v>0.61499182238803674</v>
      </c>
      <c r="E3027" s="302">
        <v>0.44013840498641527</v>
      </c>
      <c r="F3027" s="302">
        <v>0.45429400195243835</v>
      </c>
      <c r="G3027" s="302">
        <v>0.62527074850124809</v>
      </c>
      <c r="H3027" s="302">
        <v>0.86497111308854047</v>
      </c>
      <c r="I3027" s="485">
        <v>0.44382972787107999</v>
      </c>
      <c r="J3027" s="326">
        <v>1.0229837450143513</v>
      </c>
      <c r="K3027" s="330">
        <v>4.4666655761138347</v>
      </c>
      <c r="L3027" s="330">
        <v>3.2101860724846776</v>
      </c>
      <c r="M3027" s="330">
        <v>2.9935029121800105</v>
      </c>
      <c r="N3027" s="330">
        <v>3.9411191798425165</v>
      </c>
      <c r="O3027" s="330">
        <v>5.4073901034055867</v>
      </c>
      <c r="P3027" s="550">
        <f>I3027/I19*100000</f>
        <v>3.218708693441787</v>
      </c>
    </row>
    <row r="3028" spans="2:16" s="3" customFormat="1" ht="13.2" x14ac:dyDescent="0.25">
      <c r="B3028" s="52"/>
      <c r="C3028" s="302"/>
      <c r="D3028" s="302"/>
      <c r="E3028" s="302"/>
      <c r="F3028" s="302"/>
      <c r="G3028" s="302"/>
      <c r="H3028" s="327"/>
      <c r="I3028" s="327"/>
      <c r="J3028" s="295"/>
      <c r="K3028" s="296"/>
      <c r="L3028" s="296"/>
      <c r="M3028" s="296"/>
      <c r="N3028" s="296"/>
      <c r="O3028" s="296"/>
      <c r="P3028" s="538"/>
    </row>
    <row r="3029" spans="2:16" s="3" customFormat="1" ht="13.2" x14ac:dyDescent="0.25">
      <c r="B3029" s="49" t="s">
        <v>338</v>
      </c>
      <c r="C3029" s="328"/>
      <c r="D3029" s="328"/>
      <c r="E3029" s="328"/>
      <c r="F3029" s="328"/>
      <c r="G3029" s="328"/>
      <c r="H3029" s="327"/>
      <c r="I3029" s="327"/>
      <c r="J3029" s="295"/>
      <c r="K3029" s="296"/>
      <c r="L3029" s="296"/>
      <c r="M3029" s="296"/>
      <c r="N3029" s="296"/>
      <c r="O3029" s="406"/>
      <c r="P3029" s="567"/>
    </row>
    <row r="3030" spans="2:16" s="3" customFormat="1" ht="13.2" x14ac:dyDescent="0.25">
      <c r="B3030" s="64" t="s">
        <v>539</v>
      </c>
      <c r="C3030" s="328">
        <v>0.19662244451126665</v>
      </c>
      <c r="D3030" s="328">
        <v>0.46427443807739704</v>
      </c>
      <c r="E3030" s="328">
        <v>0.57081430241058528</v>
      </c>
      <c r="F3030" s="328">
        <v>0.47751750320532865</v>
      </c>
      <c r="G3030" s="328">
        <v>0.62660101132644264</v>
      </c>
      <c r="H3030" s="328">
        <v>0.87701033106824533</v>
      </c>
      <c r="I3030" s="486">
        <v>1.97085706823603</v>
      </c>
      <c r="J3030" s="326">
        <v>0.50643063994934012</v>
      </c>
      <c r="K3030" s="330">
        <v>1.4322847140013064</v>
      </c>
      <c r="L3030" s="330">
        <v>1.6101198082715613</v>
      </c>
      <c r="M3030" s="330">
        <v>1.2179235172382274</v>
      </c>
      <c r="N3030" s="330">
        <v>1.6134139909456204</v>
      </c>
      <c r="O3030" s="330">
        <v>2.3773878769020289</v>
      </c>
      <c r="P3030" s="550">
        <f>I3030/I21*100000</f>
        <v>5.6238280852225655</v>
      </c>
    </row>
    <row r="3031" spans="2:16" s="3" customFormat="1" ht="13.2" x14ac:dyDescent="0.25">
      <c r="B3031" s="64"/>
      <c r="C3031" s="328"/>
      <c r="D3031" s="328"/>
      <c r="E3031" s="328"/>
      <c r="F3031" s="328"/>
      <c r="G3031" s="328"/>
      <c r="H3031" s="327"/>
      <c r="I3031" s="327"/>
      <c r="J3031" s="295"/>
      <c r="K3031" s="296"/>
      <c r="L3031" s="296"/>
      <c r="M3031" s="296"/>
      <c r="N3031" s="296"/>
      <c r="O3031" s="296"/>
      <c r="P3031" s="538"/>
    </row>
    <row r="3032" spans="2:16" s="3" customFormat="1" ht="13.2" x14ac:dyDescent="0.25">
      <c r="B3032" s="49" t="s">
        <v>339</v>
      </c>
      <c r="C3032" s="328"/>
      <c r="D3032" s="328"/>
      <c r="E3032" s="328"/>
      <c r="F3032" s="328"/>
      <c r="G3032" s="328"/>
      <c r="H3032" s="327"/>
      <c r="I3032" s="327"/>
      <c r="J3032" s="295"/>
      <c r="K3032" s="296"/>
      <c r="L3032" s="296"/>
      <c r="M3032" s="296"/>
      <c r="N3032" s="296"/>
      <c r="O3032" s="296"/>
      <c r="P3032" s="538"/>
    </row>
    <row r="3033" spans="2:16" s="3" customFormat="1" ht="13.2" x14ac:dyDescent="0.25">
      <c r="B3033" s="278" t="s">
        <v>508</v>
      </c>
      <c r="C3033" s="328" t="s">
        <v>12</v>
      </c>
      <c r="D3033" s="328" t="s">
        <v>12</v>
      </c>
      <c r="E3033" s="328" t="s">
        <v>12</v>
      </c>
      <c r="F3033" s="328" t="s">
        <v>12</v>
      </c>
      <c r="G3033" s="328" t="s">
        <v>12</v>
      </c>
      <c r="H3033" s="328" t="s">
        <v>12</v>
      </c>
      <c r="I3033" s="328" t="s">
        <v>12</v>
      </c>
      <c r="J3033" s="326" t="s">
        <v>12</v>
      </c>
      <c r="K3033" s="330" t="s">
        <v>12</v>
      </c>
      <c r="L3033" s="330" t="s">
        <v>12</v>
      </c>
      <c r="M3033" s="330" t="s">
        <v>12</v>
      </c>
      <c r="N3033" s="330" t="s">
        <v>12</v>
      </c>
      <c r="O3033" s="330" t="s">
        <v>12</v>
      </c>
      <c r="P3033" s="550" t="s">
        <v>12</v>
      </c>
    </row>
    <row r="3034" spans="2:16" s="3" customFormat="1" ht="13.2" x14ac:dyDescent="0.25">
      <c r="B3034" s="64"/>
      <c r="C3034" s="328"/>
      <c r="D3034" s="328"/>
      <c r="E3034" s="328"/>
      <c r="F3034" s="328"/>
      <c r="G3034" s="328"/>
      <c r="H3034" s="327"/>
      <c r="I3034" s="327"/>
      <c r="J3034" s="295"/>
      <c r="K3034" s="296"/>
      <c r="L3034" s="296"/>
      <c r="M3034" s="296"/>
      <c r="N3034" s="296"/>
      <c r="O3034" s="296"/>
      <c r="P3034" s="538"/>
    </row>
    <row r="3035" spans="2:16" s="3" customFormat="1" ht="13.2" x14ac:dyDescent="0.25">
      <c r="B3035" s="49" t="s">
        <v>340</v>
      </c>
      <c r="C3035" s="327"/>
      <c r="D3035" s="327"/>
      <c r="E3035" s="327"/>
      <c r="F3035" s="327"/>
      <c r="G3035" s="327"/>
      <c r="H3035" s="327"/>
      <c r="I3035" s="327"/>
      <c r="J3035" s="331"/>
      <c r="K3035" s="406"/>
      <c r="L3035" s="406"/>
      <c r="M3035" s="406"/>
      <c r="N3035" s="406"/>
      <c r="O3035" s="406"/>
      <c r="P3035" s="567"/>
    </row>
    <row r="3036" spans="2:16" s="3" customFormat="1" ht="13.2" x14ac:dyDescent="0.25">
      <c r="B3036" s="219" t="s">
        <v>255</v>
      </c>
      <c r="C3036" s="298">
        <v>0.43479360606528566</v>
      </c>
      <c r="D3036" s="298">
        <v>2.578265</v>
      </c>
      <c r="E3036" s="298">
        <v>0.62080499432818503</v>
      </c>
      <c r="F3036" s="298">
        <v>1.0001205225288292</v>
      </c>
      <c r="G3036" s="298">
        <v>0.60229821519502369</v>
      </c>
      <c r="H3036" s="298">
        <v>0.62578154260975105</v>
      </c>
      <c r="I3036" s="491">
        <v>0.436976707926018</v>
      </c>
      <c r="J3036" s="332">
        <v>1.5620048882918922</v>
      </c>
      <c r="K3036" s="333">
        <v>10.397989511313707</v>
      </c>
      <c r="L3036" s="333">
        <v>2.8051755372077931</v>
      </c>
      <c r="M3036" s="333">
        <v>4.4567050589315915</v>
      </c>
      <c r="N3036" s="333">
        <v>2.5471268344199318</v>
      </c>
      <c r="O3036" s="333">
        <v>2.6995802288335189</v>
      </c>
      <c r="P3036" s="569">
        <f>I3036/I23*100000</f>
        <v>2.0424418546683265</v>
      </c>
    </row>
    <row r="3037" spans="2:16" s="3" customFormat="1" ht="13.2" x14ac:dyDescent="0.25">
      <c r="B3037" s="118"/>
      <c r="C3037" s="70"/>
      <c r="D3037" s="70"/>
      <c r="E3037" s="46"/>
      <c r="F3037" s="46"/>
      <c r="G3037" s="46"/>
      <c r="H3037" s="46"/>
      <c r="I3037" s="46"/>
      <c r="J3037" s="46"/>
      <c r="K3037" s="46"/>
      <c r="L3037" s="46"/>
      <c r="M3037" s="46"/>
      <c r="N3037" s="46"/>
      <c r="O3037" s="46"/>
      <c r="P3037" s="46"/>
    </row>
    <row r="3038" spans="2:16" s="3" customFormat="1" ht="13.2" x14ac:dyDescent="0.25">
      <c r="B3038" s="708" t="s">
        <v>543</v>
      </c>
      <c r="C3038" s="708"/>
      <c r="D3038" s="708"/>
      <c r="E3038" s="708"/>
      <c r="F3038" s="708"/>
      <c r="G3038" s="708"/>
      <c r="H3038" s="708"/>
      <c r="I3038" s="708"/>
      <c r="J3038" s="708"/>
      <c r="K3038" s="708"/>
      <c r="L3038" s="708"/>
      <c r="M3038" s="708"/>
      <c r="N3038" s="708"/>
      <c r="O3038" s="708"/>
      <c r="P3038" s="708"/>
    </row>
    <row r="3039" spans="2:16" s="3" customFormat="1" ht="13.2" x14ac:dyDescent="0.25">
      <c r="B3039" s="709" t="s">
        <v>544</v>
      </c>
      <c r="C3039" s="709"/>
      <c r="D3039" s="709"/>
      <c r="E3039" s="709"/>
      <c r="F3039" s="709"/>
      <c r="G3039" s="709"/>
      <c r="H3039" s="709"/>
      <c r="I3039" s="709"/>
      <c r="J3039" s="709"/>
      <c r="K3039" s="709"/>
      <c r="L3039" s="709"/>
      <c r="M3039" s="709"/>
      <c r="N3039" s="709"/>
      <c r="O3039" s="709"/>
      <c r="P3039" s="709"/>
    </row>
    <row r="3040" spans="2:16" s="3" customFormat="1" ht="13.2" x14ac:dyDescent="0.25">
      <c r="B3040" s="44" t="s">
        <v>414</v>
      </c>
      <c r="C3040" s="102"/>
      <c r="D3040" s="102"/>
      <c r="E3040" s="46"/>
      <c r="F3040" s="46"/>
      <c r="G3040" s="46"/>
      <c r="H3040" s="46"/>
      <c r="I3040" s="46"/>
      <c r="J3040" s="46"/>
      <c r="K3040" s="46"/>
      <c r="L3040" s="46"/>
      <c r="M3040" s="46"/>
      <c r="N3040" s="46"/>
      <c r="O3040" s="46"/>
      <c r="P3040" s="46"/>
    </row>
    <row r="3041" spans="2:16" s="3" customFormat="1" ht="13.2" x14ac:dyDescent="0.25">
      <c r="B3041" s="103"/>
      <c r="C3041" s="45"/>
      <c r="D3041" s="45"/>
      <c r="E3041" s="46"/>
      <c r="F3041" s="46"/>
      <c r="G3041" s="46"/>
      <c r="H3041" s="46"/>
      <c r="I3041" s="46"/>
      <c r="J3041" s="46"/>
      <c r="K3041" s="46"/>
      <c r="L3041" s="46"/>
      <c r="M3041" s="46"/>
      <c r="N3041" s="46"/>
      <c r="O3041" s="46"/>
      <c r="P3041" s="46"/>
    </row>
    <row r="3042" spans="2:16" s="3" customFormat="1" ht="13.2" x14ac:dyDescent="0.25">
      <c r="B3042" s="752" t="s">
        <v>34</v>
      </c>
      <c r="C3042" s="700" t="s">
        <v>7</v>
      </c>
      <c r="D3042" s="701"/>
      <c r="E3042" s="701"/>
      <c r="F3042" s="701"/>
      <c r="G3042" s="701"/>
      <c r="H3042" s="701"/>
      <c r="I3042" s="701"/>
      <c r="J3042" s="46"/>
      <c r="K3042" s="46"/>
      <c r="L3042" s="46"/>
      <c r="M3042" s="46"/>
      <c r="N3042" s="46"/>
      <c r="O3042" s="46"/>
      <c r="P3042" s="46"/>
    </row>
    <row r="3043" spans="2:16" s="3" customFormat="1" ht="13.2" x14ac:dyDescent="0.25">
      <c r="B3043" s="753"/>
      <c r="C3043" s="386">
        <v>2014</v>
      </c>
      <c r="D3043" s="387">
        <v>2015</v>
      </c>
      <c r="E3043" s="387">
        <v>2016</v>
      </c>
      <c r="F3043" s="387">
        <v>2017</v>
      </c>
      <c r="G3043" s="387">
        <v>2018</v>
      </c>
      <c r="H3043" s="387">
        <v>2019</v>
      </c>
      <c r="I3043" s="387">
        <v>2020</v>
      </c>
      <c r="J3043" s="46"/>
      <c r="K3043" s="46"/>
      <c r="L3043" s="46"/>
      <c r="M3043" s="46"/>
      <c r="N3043" s="46"/>
      <c r="O3043" s="46"/>
      <c r="P3043" s="46"/>
    </row>
    <row r="3044" spans="2:16" s="3" customFormat="1" ht="13.2" x14ac:dyDescent="0.25">
      <c r="B3044" s="119" t="s">
        <v>327</v>
      </c>
      <c r="C3044" s="131"/>
      <c r="D3044" s="132"/>
      <c r="E3044" s="132"/>
      <c r="F3044" s="132"/>
      <c r="G3044" s="132"/>
      <c r="H3044" s="132"/>
      <c r="I3044" s="520"/>
      <c r="J3044" s="182"/>
      <c r="K3044" s="182"/>
      <c r="L3044" s="182"/>
      <c r="M3044" s="182"/>
      <c r="N3044" s="182"/>
      <c r="O3044" s="182"/>
      <c r="P3044" s="182"/>
    </row>
    <row r="3045" spans="2:16" s="3" customFormat="1" ht="39.6" x14ac:dyDescent="0.25">
      <c r="B3045" s="124" t="s">
        <v>702</v>
      </c>
      <c r="C3045" s="133">
        <v>100</v>
      </c>
      <c r="D3045" s="358">
        <v>66</v>
      </c>
      <c r="E3045" s="358">
        <v>85</v>
      </c>
      <c r="F3045" s="358">
        <v>123</v>
      </c>
      <c r="G3045" s="358">
        <v>128</v>
      </c>
      <c r="H3045" s="415">
        <v>108</v>
      </c>
      <c r="I3045" s="521" t="s">
        <v>10</v>
      </c>
      <c r="J3045" s="182"/>
      <c r="K3045" s="182"/>
      <c r="L3045" s="182"/>
      <c r="M3045" s="182"/>
      <c r="N3045" s="182"/>
      <c r="O3045" s="182"/>
      <c r="P3045" s="182"/>
    </row>
    <row r="3046" spans="2:16" s="3" customFormat="1" ht="39.6" x14ac:dyDescent="0.25">
      <c r="B3046" s="124" t="s">
        <v>699</v>
      </c>
      <c r="C3046" s="133">
        <v>132</v>
      </c>
      <c r="D3046" s="358">
        <v>92</v>
      </c>
      <c r="E3046" s="358">
        <v>115</v>
      </c>
      <c r="F3046" s="358">
        <v>151</v>
      </c>
      <c r="G3046" s="358">
        <v>162</v>
      </c>
      <c r="H3046" s="415">
        <v>180</v>
      </c>
      <c r="I3046" s="521">
        <v>194</v>
      </c>
      <c r="J3046" s="182"/>
      <c r="K3046" s="182"/>
      <c r="L3046" s="182"/>
      <c r="M3046" s="182"/>
      <c r="N3046" s="182"/>
      <c r="O3046" s="182"/>
      <c r="P3046" s="182"/>
    </row>
    <row r="3047" spans="2:16" s="3" customFormat="1" ht="39.6" x14ac:dyDescent="0.25">
      <c r="B3047" s="124" t="s">
        <v>701</v>
      </c>
      <c r="C3047" s="133">
        <v>135</v>
      </c>
      <c r="D3047" s="358">
        <v>205</v>
      </c>
      <c r="E3047" s="358">
        <v>229</v>
      </c>
      <c r="F3047" s="358">
        <v>249</v>
      </c>
      <c r="G3047" s="358">
        <v>240</v>
      </c>
      <c r="H3047" s="415">
        <v>247</v>
      </c>
      <c r="I3047" s="521">
        <v>248</v>
      </c>
      <c r="J3047" s="182"/>
      <c r="K3047" s="182"/>
      <c r="L3047" s="182"/>
      <c r="M3047" s="182"/>
      <c r="N3047" s="182"/>
      <c r="O3047" s="182"/>
      <c r="P3047" s="182"/>
    </row>
    <row r="3048" spans="2:16" s="3" customFormat="1" ht="39.6" x14ac:dyDescent="0.25">
      <c r="B3048" s="124" t="s">
        <v>707</v>
      </c>
      <c r="C3048" s="133">
        <v>37</v>
      </c>
      <c r="D3048" s="358">
        <v>72</v>
      </c>
      <c r="E3048" s="358">
        <v>77</v>
      </c>
      <c r="F3048" s="358">
        <v>73</v>
      </c>
      <c r="G3048" s="358">
        <v>127</v>
      </c>
      <c r="H3048" s="415">
        <v>188</v>
      </c>
      <c r="I3048" s="521">
        <v>189</v>
      </c>
      <c r="J3048" s="182"/>
      <c r="K3048" s="182"/>
      <c r="L3048" s="182"/>
      <c r="M3048" s="182"/>
      <c r="N3048" s="182"/>
      <c r="O3048" s="182"/>
      <c r="P3048" s="182"/>
    </row>
    <row r="3049" spans="2:16" s="3" customFormat="1" ht="13.2" x14ac:dyDescent="0.25">
      <c r="B3049" s="124"/>
      <c r="C3049" s="133"/>
      <c r="D3049" s="358"/>
      <c r="E3049" s="358"/>
      <c r="F3049" s="358"/>
      <c r="G3049" s="358"/>
      <c r="H3049" s="358"/>
      <c r="I3049" s="523"/>
      <c r="J3049" s="182"/>
      <c r="K3049" s="182"/>
      <c r="L3049" s="182"/>
      <c r="M3049" s="182"/>
      <c r="N3049" s="182"/>
      <c r="O3049" s="182"/>
      <c r="P3049" s="182"/>
    </row>
    <row r="3050" spans="2:16" s="3" customFormat="1" ht="13.2" x14ac:dyDescent="0.25">
      <c r="B3050" s="126" t="s">
        <v>328</v>
      </c>
      <c r="C3050" s="133"/>
      <c r="D3050" s="358"/>
      <c r="E3050" s="358"/>
      <c r="F3050" s="358"/>
      <c r="G3050" s="358"/>
      <c r="H3050" s="358"/>
      <c r="I3050" s="523"/>
      <c r="J3050" s="182"/>
      <c r="K3050" s="182"/>
      <c r="L3050" s="182"/>
      <c r="M3050" s="182"/>
      <c r="N3050" s="182"/>
      <c r="O3050" s="182"/>
      <c r="P3050" s="182"/>
    </row>
    <row r="3051" spans="2:16" s="3" customFormat="1" ht="13.2" x14ac:dyDescent="0.25">
      <c r="B3051" s="124" t="s">
        <v>545</v>
      </c>
      <c r="C3051" s="133" t="s">
        <v>10</v>
      </c>
      <c r="D3051" s="358" t="s">
        <v>10</v>
      </c>
      <c r="E3051" s="358" t="s">
        <v>10</v>
      </c>
      <c r="F3051" s="358" t="s">
        <v>10</v>
      </c>
      <c r="G3051" s="358" t="s">
        <v>10</v>
      </c>
      <c r="H3051" s="358" t="s">
        <v>10</v>
      </c>
      <c r="I3051" s="523" t="s">
        <v>10</v>
      </c>
      <c r="J3051" s="182"/>
      <c r="K3051" s="182"/>
      <c r="L3051" s="182"/>
      <c r="M3051" s="182"/>
      <c r="N3051" s="182"/>
      <c r="O3051" s="182"/>
      <c r="P3051" s="182"/>
    </row>
    <row r="3052" spans="2:16" s="3" customFormat="1" ht="13.2" x14ac:dyDescent="0.25">
      <c r="B3052" s="124" t="s">
        <v>111</v>
      </c>
      <c r="C3052" s="133" t="s">
        <v>10</v>
      </c>
      <c r="D3052" s="358" t="s">
        <v>10</v>
      </c>
      <c r="E3052" s="358" t="s">
        <v>10</v>
      </c>
      <c r="F3052" s="358" t="s">
        <v>10</v>
      </c>
      <c r="G3052" s="358" t="s">
        <v>10</v>
      </c>
      <c r="H3052" s="358" t="s">
        <v>10</v>
      </c>
      <c r="I3052" s="523" t="s">
        <v>10</v>
      </c>
      <c r="J3052" s="182"/>
      <c r="K3052" s="182"/>
      <c r="L3052" s="182"/>
      <c r="M3052" s="182"/>
      <c r="N3052" s="182"/>
      <c r="O3052" s="182"/>
      <c r="P3052" s="182"/>
    </row>
    <row r="3053" spans="2:16" s="3" customFormat="1" ht="13.2" x14ac:dyDescent="0.25">
      <c r="B3053" s="124"/>
      <c r="C3053" s="133"/>
      <c r="D3053" s="358"/>
      <c r="E3053" s="358"/>
      <c r="F3053" s="358"/>
      <c r="G3053" s="358"/>
      <c r="H3053" s="358"/>
      <c r="I3053" s="523"/>
      <c r="J3053" s="182"/>
      <c r="K3053" s="182"/>
      <c r="L3053" s="182"/>
      <c r="M3053" s="182"/>
      <c r="N3053" s="182"/>
      <c r="O3053" s="182"/>
      <c r="P3053" s="182"/>
    </row>
    <row r="3054" spans="2:16" s="3" customFormat="1" ht="13.2" x14ac:dyDescent="0.25">
      <c r="B3054" s="126" t="s">
        <v>329</v>
      </c>
      <c r="C3054" s="133"/>
      <c r="D3054" s="358"/>
      <c r="E3054" s="358"/>
      <c r="F3054" s="358"/>
      <c r="G3054" s="358"/>
      <c r="H3054" s="358"/>
      <c r="I3054" s="523"/>
      <c r="J3054" s="182"/>
      <c r="K3054" s="182"/>
      <c r="L3054" s="182"/>
      <c r="M3054" s="182"/>
      <c r="N3054" s="182"/>
      <c r="O3054" s="182"/>
      <c r="P3054" s="182"/>
    </row>
    <row r="3055" spans="2:16" s="3" customFormat="1" ht="13.2" x14ac:dyDescent="0.25">
      <c r="B3055" s="124" t="s">
        <v>615</v>
      </c>
      <c r="C3055" s="133">
        <v>79</v>
      </c>
      <c r="D3055" s="358">
        <v>70</v>
      </c>
      <c r="E3055" s="358">
        <v>68</v>
      </c>
      <c r="F3055" s="358">
        <v>62</v>
      </c>
      <c r="G3055" s="358" t="s">
        <v>12</v>
      </c>
      <c r="H3055" s="358" t="s">
        <v>12</v>
      </c>
      <c r="I3055" s="523" t="s">
        <v>12</v>
      </c>
      <c r="J3055" s="182"/>
      <c r="K3055" s="182"/>
      <c r="L3055" s="182"/>
      <c r="M3055" s="182"/>
      <c r="N3055" s="182"/>
      <c r="O3055" s="182"/>
      <c r="P3055" s="182"/>
    </row>
    <row r="3056" spans="2:16" s="3" customFormat="1" ht="26.4" x14ac:dyDescent="0.25">
      <c r="B3056" s="124" t="s">
        <v>618</v>
      </c>
      <c r="C3056" s="133">
        <v>69</v>
      </c>
      <c r="D3056" s="358">
        <v>58</v>
      </c>
      <c r="E3056" s="358">
        <v>57</v>
      </c>
      <c r="F3056" s="358">
        <v>56</v>
      </c>
      <c r="G3056" s="358">
        <v>62</v>
      </c>
      <c r="H3056" s="358">
        <v>67</v>
      </c>
      <c r="I3056" s="523">
        <v>69</v>
      </c>
      <c r="J3056" s="182"/>
      <c r="K3056" s="182"/>
      <c r="L3056" s="182"/>
      <c r="M3056" s="182"/>
      <c r="N3056" s="182"/>
      <c r="O3056" s="182"/>
      <c r="P3056" s="182"/>
    </row>
    <row r="3057" spans="2:16" s="3" customFormat="1" ht="13.2" x14ac:dyDescent="0.25">
      <c r="B3057" s="124" t="s">
        <v>296</v>
      </c>
      <c r="C3057" s="133">
        <v>54</v>
      </c>
      <c r="D3057" s="358">
        <v>43</v>
      </c>
      <c r="E3057" s="358">
        <v>40</v>
      </c>
      <c r="F3057" s="358">
        <v>38</v>
      </c>
      <c r="G3057" s="358">
        <v>0</v>
      </c>
      <c r="H3057" s="358" t="s">
        <v>12</v>
      </c>
      <c r="I3057" s="523" t="s">
        <v>12</v>
      </c>
      <c r="J3057" s="182"/>
      <c r="K3057" s="182"/>
      <c r="L3057" s="182"/>
      <c r="M3057" s="182"/>
      <c r="N3057" s="182"/>
      <c r="O3057" s="182"/>
      <c r="P3057" s="182"/>
    </row>
    <row r="3058" spans="2:16" s="3" customFormat="1" ht="13.2" x14ac:dyDescent="0.25">
      <c r="B3058" s="124" t="s">
        <v>622</v>
      </c>
      <c r="C3058" s="133">
        <v>699</v>
      </c>
      <c r="D3058" s="358">
        <v>700</v>
      </c>
      <c r="E3058" s="358">
        <v>698</v>
      </c>
      <c r="F3058" s="358">
        <v>749</v>
      </c>
      <c r="G3058" s="358">
        <v>969</v>
      </c>
      <c r="H3058" s="358">
        <v>936</v>
      </c>
      <c r="I3058" s="523">
        <v>930</v>
      </c>
      <c r="J3058" s="182"/>
      <c r="K3058" s="182"/>
      <c r="L3058" s="182"/>
      <c r="M3058" s="182"/>
      <c r="N3058" s="182"/>
      <c r="O3058" s="182"/>
      <c r="P3058" s="182"/>
    </row>
    <row r="3059" spans="2:16" s="3" customFormat="1" ht="13.2" x14ac:dyDescent="0.25">
      <c r="B3059" s="124"/>
      <c r="C3059" s="133"/>
      <c r="D3059" s="358"/>
      <c r="E3059" s="358"/>
      <c r="F3059" s="358"/>
      <c r="G3059" s="358"/>
      <c r="H3059" s="358"/>
      <c r="I3059" s="523"/>
      <c r="J3059" s="182"/>
      <c r="K3059" s="182"/>
      <c r="L3059" s="182"/>
      <c r="M3059" s="182"/>
      <c r="N3059" s="182"/>
      <c r="O3059" s="182"/>
      <c r="P3059" s="182"/>
    </row>
    <row r="3060" spans="2:16" s="3" customFormat="1" ht="13.2" x14ac:dyDescent="0.25">
      <c r="B3060" s="125" t="s">
        <v>330</v>
      </c>
      <c r="C3060" s="133"/>
      <c r="D3060" s="358"/>
      <c r="E3060" s="358"/>
      <c r="F3060" s="358"/>
      <c r="G3060" s="358"/>
      <c r="H3060" s="415"/>
      <c r="I3060" s="521"/>
      <c r="J3060" s="182"/>
      <c r="K3060" s="182"/>
      <c r="L3060" s="182"/>
      <c r="M3060" s="182"/>
      <c r="N3060" s="182"/>
      <c r="O3060" s="182"/>
      <c r="P3060" s="182"/>
    </row>
    <row r="3061" spans="2:16" s="3" customFormat="1" ht="13.2" x14ac:dyDescent="0.25">
      <c r="B3061" s="123" t="s">
        <v>546</v>
      </c>
      <c r="C3061" s="133">
        <v>31</v>
      </c>
      <c r="D3061" s="358">
        <v>34</v>
      </c>
      <c r="E3061" s="358">
        <v>33</v>
      </c>
      <c r="F3061" s="358">
        <v>32</v>
      </c>
      <c r="G3061" s="358">
        <v>32</v>
      </c>
      <c r="H3061" s="415">
        <v>29</v>
      </c>
      <c r="I3061" s="521"/>
      <c r="J3061" s="182"/>
      <c r="K3061" s="182"/>
      <c r="L3061" s="182"/>
      <c r="M3061" s="182"/>
      <c r="N3061" s="182"/>
      <c r="O3061" s="182"/>
      <c r="P3061" s="182"/>
    </row>
    <row r="3062" spans="2:16" s="3" customFormat="1" ht="13.2" x14ac:dyDescent="0.25">
      <c r="B3062" s="123" t="s">
        <v>609</v>
      </c>
      <c r="C3062" s="133" t="s">
        <v>12</v>
      </c>
      <c r="D3062" s="358">
        <v>13</v>
      </c>
      <c r="E3062" s="358">
        <v>12</v>
      </c>
      <c r="F3062" s="358">
        <v>12</v>
      </c>
      <c r="G3062" s="358">
        <v>11</v>
      </c>
      <c r="H3062" s="415">
        <v>11</v>
      </c>
      <c r="I3062" s="521"/>
      <c r="J3062" s="182"/>
      <c r="K3062" s="182"/>
      <c r="L3062" s="182"/>
      <c r="M3062" s="182"/>
      <c r="N3062" s="182"/>
      <c r="O3062" s="182"/>
      <c r="P3062" s="182"/>
    </row>
    <row r="3063" spans="2:16" s="3" customFormat="1" ht="13.2" x14ac:dyDescent="0.25">
      <c r="B3063" s="123"/>
      <c r="C3063" s="133"/>
      <c r="D3063" s="358"/>
      <c r="E3063" s="358"/>
      <c r="F3063" s="358"/>
      <c r="G3063" s="358"/>
      <c r="H3063" s="415"/>
      <c r="I3063" s="521"/>
      <c r="J3063" s="182"/>
      <c r="K3063" s="182"/>
      <c r="L3063" s="182"/>
      <c r="M3063" s="182"/>
      <c r="N3063" s="182"/>
      <c r="O3063" s="182"/>
      <c r="P3063" s="182"/>
    </row>
    <row r="3064" spans="2:16" s="3" customFormat="1" ht="13.2" x14ac:dyDescent="0.25">
      <c r="B3064" s="125" t="s">
        <v>331</v>
      </c>
      <c r="C3064" s="133"/>
      <c r="D3064" s="358"/>
      <c r="E3064" s="358"/>
      <c r="F3064" s="358"/>
      <c r="G3064" s="358"/>
      <c r="H3064" s="415"/>
      <c r="I3064" s="521"/>
      <c r="J3064" s="182"/>
      <c r="K3064" s="182"/>
      <c r="L3064" s="182"/>
      <c r="M3064" s="182"/>
      <c r="N3064" s="182"/>
      <c r="O3064" s="182"/>
      <c r="P3064" s="182"/>
    </row>
    <row r="3065" spans="2:16" s="3" customFormat="1" ht="13.2" x14ac:dyDescent="0.25">
      <c r="B3065" s="122" t="s">
        <v>137</v>
      </c>
      <c r="C3065" s="133">
        <v>31</v>
      </c>
      <c r="D3065" s="358">
        <v>32</v>
      </c>
      <c r="E3065" s="358">
        <v>36</v>
      </c>
      <c r="F3065" s="358">
        <v>37</v>
      </c>
      <c r="G3065" s="358">
        <v>36</v>
      </c>
      <c r="H3065" s="415">
        <v>37</v>
      </c>
      <c r="I3065" s="521">
        <v>52</v>
      </c>
      <c r="J3065" s="182"/>
      <c r="K3065" s="182"/>
      <c r="L3065" s="182"/>
      <c r="M3065" s="182"/>
      <c r="N3065" s="182"/>
      <c r="O3065" s="182"/>
      <c r="P3065" s="182"/>
    </row>
    <row r="3066" spans="2:16" s="3" customFormat="1" ht="13.2" x14ac:dyDescent="0.25">
      <c r="B3066" s="122" t="s">
        <v>140</v>
      </c>
      <c r="C3066" s="133">
        <v>36</v>
      </c>
      <c r="D3066" s="358">
        <v>35</v>
      </c>
      <c r="E3066" s="358">
        <v>35</v>
      </c>
      <c r="F3066" s="358">
        <v>36</v>
      </c>
      <c r="G3066" s="358">
        <v>36</v>
      </c>
      <c r="H3066" s="415">
        <v>38</v>
      </c>
      <c r="I3066" s="521">
        <v>33</v>
      </c>
      <c r="J3066" s="182"/>
      <c r="K3066" s="182"/>
      <c r="L3066" s="182"/>
      <c r="M3066" s="182"/>
      <c r="N3066" s="182"/>
      <c r="O3066" s="182"/>
      <c r="P3066" s="182"/>
    </row>
    <row r="3067" spans="2:16" s="3" customFormat="1" ht="13.2" x14ac:dyDescent="0.25">
      <c r="B3067" s="122"/>
      <c r="C3067" s="133"/>
      <c r="D3067" s="358"/>
      <c r="E3067" s="358"/>
      <c r="F3067" s="358"/>
      <c r="G3067" s="358"/>
      <c r="H3067" s="415"/>
      <c r="I3067" s="521"/>
      <c r="J3067" s="182"/>
      <c r="K3067" s="182"/>
      <c r="L3067" s="182"/>
      <c r="M3067" s="182"/>
      <c r="N3067" s="182"/>
      <c r="O3067" s="182"/>
      <c r="P3067" s="182"/>
    </row>
    <row r="3068" spans="2:16" s="3" customFormat="1" ht="13.2" x14ac:dyDescent="0.25">
      <c r="B3068" s="125" t="s">
        <v>332</v>
      </c>
      <c r="C3068" s="133"/>
      <c r="D3068" s="358"/>
      <c r="E3068" s="358"/>
      <c r="F3068" s="358"/>
      <c r="G3068" s="358"/>
      <c r="H3068" s="415"/>
      <c r="I3068" s="521"/>
      <c r="J3068" s="182"/>
      <c r="K3068" s="182"/>
      <c r="L3068" s="182"/>
      <c r="M3068" s="182"/>
      <c r="N3068" s="182"/>
      <c r="O3068" s="182"/>
      <c r="P3068" s="182"/>
    </row>
    <row r="3069" spans="2:16" s="3" customFormat="1" ht="13.2" x14ac:dyDescent="0.25">
      <c r="B3069" s="122" t="s">
        <v>168</v>
      </c>
      <c r="C3069" s="133">
        <v>28</v>
      </c>
      <c r="D3069" s="358">
        <v>28</v>
      </c>
      <c r="E3069" s="358">
        <v>28</v>
      </c>
      <c r="F3069" s="358">
        <v>28</v>
      </c>
      <c r="G3069" s="358" t="s">
        <v>10</v>
      </c>
      <c r="H3069" s="415" t="s">
        <v>10</v>
      </c>
      <c r="I3069" s="521" t="s">
        <v>10</v>
      </c>
      <c r="J3069" s="182"/>
      <c r="K3069" s="182"/>
      <c r="L3069" s="182"/>
      <c r="M3069" s="182"/>
      <c r="N3069" s="182"/>
      <c r="O3069" s="182"/>
      <c r="P3069" s="182"/>
    </row>
    <row r="3070" spans="2:16" s="3" customFormat="1" ht="13.2" x14ac:dyDescent="0.25">
      <c r="B3070" s="122"/>
      <c r="C3070" s="133"/>
      <c r="D3070" s="358"/>
      <c r="E3070" s="358"/>
      <c r="F3070" s="358"/>
      <c r="G3070" s="358"/>
      <c r="H3070" s="358"/>
      <c r="I3070" s="523"/>
      <c r="J3070" s="182"/>
      <c r="K3070" s="182"/>
      <c r="L3070" s="182"/>
      <c r="M3070" s="182"/>
      <c r="N3070" s="182"/>
      <c r="O3070" s="182"/>
      <c r="P3070" s="182"/>
    </row>
    <row r="3071" spans="2:16" s="3" customFormat="1" ht="13.2" x14ac:dyDescent="0.25">
      <c r="B3071" s="126" t="s">
        <v>477</v>
      </c>
      <c r="C3071" s="133"/>
      <c r="D3071" s="358"/>
      <c r="E3071" s="358"/>
      <c r="F3071" s="358"/>
      <c r="G3071" s="358"/>
      <c r="H3071" s="358"/>
      <c r="I3071" s="523"/>
      <c r="J3071" s="182"/>
      <c r="K3071" s="182"/>
      <c r="L3071" s="182"/>
      <c r="M3071" s="182"/>
      <c r="N3071" s="182"/>
      <c r="O3071" s="182"/>
      <c r="P3071" s="182"/>
    </row>
    <row r="3072" spans="2:16" s="3" customFormat="1" ht="13.2" x14ac:dyDescent="0.25">
      <c r="B3072" s="487" t="s">
        <v>508</v>
      </c>
      <c r="C3072" s="329" t="s">
        <v>12</v>
      </c>
      <c r="D3072" s="359" t="s">
        <v>12</v>
      </c>
      <c r="E3072" s="359" t="s">
        <v>12</v>
      </c>
      <c r="F3072" s="359" t="s">
        <v>12</v>
      </c>
      <c r="G3072" s="359" t="s">
        <v>12</v>
      </c>
      <c r="H3072" s="359" t="s">
        <v>12</v>
      </c>
      <c r="I3072" s="568" t="s">
        <v>12</v>
      </c>
      <c r="J3072" s="182"/>
      <c r="K3072" s="182"/>
      <c r="L3072" s="182"/>
      <c r="M3072" s="182"/>
      <c r="N3072" s="182"/>
      <c r="O3072" s="182"/>
      <c r="P3072" s="182"/>
    </row>
    <row r="3073" spans="2:16" s="3" customFormat="1" ht="13.2" x14ac:dyDescent="0.25">
      <c r="B3073" s="122"/>
      <c r="C3073" s="133"/>
      <c r="D3073" s="358"/>
      <c r="E3073" s="358"/>
      <c r="F3073" s="358"/>
      <c r="G3073" s="358"/>
      <c r="H3073" s="358"/>
      <c r="I3073" s="523"/>
      <c r="J3073" s="182"/>
      <c r="K3073" s="182"/>
      <c r="L3073" s="182"/>
      <c r="M3073" s="182"/>
      <c r="N3073" s="182"/>
      <c r="O3073" s="182"/>
      <c r="P3073" s="182"/>
    </row>
    <row r="3074" spans="2:16" s="3" customFormat="1" ht="13.2" x14ac:dyDescent="0.25">
      <c r="B3074" s="125" t="s">
        <v>337</v>
      </c>
      <c r="C3074" s="133"/>
      <c r="D3074" s="358"/>
      <c r="E3074" s="358"/>
      <c r="F3074" s="358"/>
      <c r="G3074" s="358"/>
      <c r="H3074" s="358"/>
      <c r="I3074" s="523"/>
      <c r="J3074" s="182"/>
      <c r="K3074" s="182"/>
      <c r="L3074" s="182"/>
      <c r="M3074" s="182"/>
      <c r="N3074" s="182"/>
      <c r="O3074" s="182"/>
      <c r="P3074" s="182"/>
    </row>
    <row r="3075" spans="2:16" s="3" customFormat="1" ht="13.2" x14ac:dyDescent="0.25">
      <c r="B3075" s="487" t="s">
        <v>508</v>
      </c>
      <c r="C3075" s="329" t="s">
        <v>12</v>
      </c>
      <c r="D3075" s="359" t="s">
        <v>12</v>
      </c>
      <c r="E3075" s="359" t="s">
        <v>12</v>
      </c>
      <c r="F3075" s="359" t="s">
        <v>12</v>
      </c>
      <c r="G3075" s="359" t="s">
        <v>12</v>
      </c>
      <c r="H3075" s="359" t="s">
        <v>12</v>
      </c>
      <c r="I3075" s="568" t="s">
        <v>12</v>
      </c>
      <c r="J3075" s="182"/>
      <c r="K3075" s="182"/>
      <c r="L3075" s="182"/>
      <c r="M3075" s="182"/>
      <c r="N3075" s="182"/>
      <c r="O3075" s="182"/>
      <c r="P3075" s="182"/>
    </row>
    <row r="3076" spans="2:16" s="3" customFormat="1" ht="13.2" x14ac:dyDescent="0.25">
      <c r="B3076" s="122"/>
      <c r="C3076" s="222"/>
      <c r="D3076" s="360"/>
      <c r="E3076" s="360"/>
      <c r="F3076" s="360"/>
      <c r="G3076" s="360"/>
      <c r="H3076" s="360"/>
      <c r="I3076" s="534"/>
      <c r="J3076" s="182"/>
      <c r="K3076" s="182"/>
      <c r="L3076" s="182"/>
      <c r="M3076" s="182"/>
      <c r="N3076" s="182"/>
      <c r="O3076" s="182"/>
      <c r="P3076" s="182"/>
    </row>
    <row r="3077" spans="2:16" s="3" customFormat="1" ht="13.2" x14ac:dyDescent="0.25">
      <c r="B3077" s="126" t="s">
        <v>333</v>
      </c>
      <c r="C3077" s="134"/>
      <c r="D3077" s="361"/>
      <c r="E3077" s="361"/>
      <c r="F3077" s="361"/>
      <c r="G3077" s="361"/>
      <c r="H3077" s="361"/>
      <c r="I3077" s="532"/>
      <c r="J3077" s="182"/>
      <c r="K3077" s="182"/>
      <c r="L3077" s="182"/>
      <c r="M3077" s="182"/>
      <c r="N3077" s="182"/>
      <c r="O3077" s="182"/>
      <c r="P3077" s="182"/>
    </row>
    <row r="3078" spans="2:16" s="3" customFormat="1" ht="13.2" x14ac:dyDescent="0.25">
      <c r="B3078" s="487" t="s">
        <v>508</v>
      </c>
      <c r="C3078" s="329" t="s">
        <v>12</v>
      </c>
      <c r="D3078" s="359" t="s">
        <v>12</v>
      </c>
      <c r="E3078" s="359" t="s">
        <v>12</v>
      </c>
      <c r="F3078" s="359" t="s">
        <v>12</v>
      </c>
      <c r="G3078" s="359" t="s">
        <v>12</v>
      </c>
      <c r="H3078" s="359" t="s">
        <v>12</v>
      </c>
      <c r="I3078" s="568" t="s">
        <v>12</v>
      </c>
      <c r="J3078" s="182"/>
      <c r="K3078" s="182"/>
      <c r="L3078" s="182"/>
      <c r="M3078" s="182"/>
      <c r="N3078" s="182"/>
      <c r="O3078" s="182"/>
      <c r="P3078" s="182"/>
    </row>
    <row r="3079" spans="2:16" s="3" customFormat="1" ht="13.2" x14ac:dyDescent="0.25">
      <c r="B3079" s="122"/>
      <c r="C3079" s="134"/>
      <c r="D3079" s="361"/>
      <c r="E3079" s="361"/>
      <c r="F3079" s="361"/>
      <c r="G3079" s="361"/>
      <c r="H3079" s="361"/>
      <c r="I3079" s="532"/>
      <c r="J3079" s="182"/>
      <c r="K3079" s="182"/>
      <c r="L3079" s="182"/>
      <c r="M3079" s="182"/>
      <c r="N3079" s="182"/>
      <c r="O3079" s="182"/>
      <c r="P3079" s="182"/>
    </row>
    <row r="3080" spans="2:16" s="3" customFormat="1" ht="13.2" x14ac:dyDescent="0.25">
      <c r="B3080" s="125" t="s">
        <v>334</v>
      </c>
      <c r="C3080" s="223"/>
      <c r="D3080" s="362"/>
      <c r="E3080" s="362"/>
      <c r="F3080" s="362"/>
      <c r="G3080" s="362"/>
      <c r="H3080" s="362"/>
      <c r="I3080" s="570"/>
      <c r="J3080" s="182"/>
      <c r="K3080" s="182"/>
      <c r="L3080" s="182"/>
      <c r="M3080" s="182"/>
      <c r="N3080" s="182"/>
      <c r="O3080" s="182"/>
      <c r="P3080" s="182"/>
    </row>
    <row r="3081" spans="2:16" s="3" customFormat="1" ht="13.2" x14ac:dyDescent="0.25">
      <c r="B3081" s="487" t="s">
        <v>508</v>
      </c>
      <c r="C3081" s="329" t="s">
        <v>12</v>
      </c>
      <c r="D3081" s="359" t="s">
        <v>12</v>
      </c>
      <c r="E3081" s="359" t="s">
        <v>12</v>
      </c>
      <c r="F3081" s="359" t="s">
        <v>12</v>
      </c>
      <c r="G3081" s="359" t="s">
        <v>12</v>
      </c>
      <c r="H3081" s="359" t="s">
        <v>12</v>
      </c>
      <c r="I3081" s="568" t="s">
        <v>12</v>
      </c>
      <c r="J3081" s="182"/>
      <c r="K3081" s="182"/>
      <c r="L3081" s="182"/>
      <c r="M3081" s="182"/>
      <c r="N3081" s="182"/>
      <c r="O3081" s="182"/>
      <c r="P3081" s="182"/>
    </row>
    <row r="3082" spans="2:16" s="3" customFormat="1" ht="13.2" x14ac:dyDescent="0.25">
      <c r="B3082" s="75"/>
      <c r="C3082" s="223"/>
      <c r="D3082" s="362"/>
      <c r="E3082" s="362"/>
      <c r="F3082" s="362"/>
      <c r="G3082" s="362"/>
      <c r="H3082" s="362"/>
      <c r="I3082" s="570"/>
      <c r="J3082" s="182"/>
      <c r="K3082" s="182"/>
      <c r="L3082" s="182"/>
      <c r="M3082" s="182"/>
      <c r="N3082" s="182"/>
      <c r="O3082" s="182"/>
      <c r="P3082" s="182"/>
    </row>
    <row r="3083" spans="2:16" s="3" customFormat="1" ht="13.2" x14ac:dyDescent="0.25">
      <c r="B3083" s="126" t="s">
        <v>335</v>
      </c>
      <c r="C3083" s="223"/>
      <c r="D3083" s="362"/>
      <c r="E3083" s="362"/>
      <c r="F3083" s="362"/>
      <c r="G3083" s="362"/>
      <c r="H3083" s="362"/>
      <c r="I3083" s="570"/>
      <c r="J3083" s="182"/>
      <c r="K3083" s="182"/>
      <c r="L3083" s="182"/>
      <c r="M3083" s="182"/>
      <c r="N3083" s="182"/>
      <c r="O3083" s="182"/>
      <c r="P3083" s="182"/>
    </row>
    <row r="3084" spans="2:16" s="3" customFormat="1" ht="13.2" x14ac:dyDescent="0.25">
      <c r="B3084" s="487" t="s">
        <v>508</v>
      </c>
      <c r="C3084" s="329" t="s">
        <v>12</v>
      </c>
      <c r="D3084" s="359" t="s">
        <v>12</v>
      </c>
      <c r="E3084" s="359" t="s">
        <v>12</v>
      </c>
      <c r="F3084" s="359" t="s">
        <v>12</v>
      </c>
      <c r="G3084" s="359" t="s">
        <v>12</v>
      </c>
      <c r="H3084" s="359" t="s">
        <v>12</v>
      </c>
      <c r="I3084" s="568" t="s">
        <v>12</v>
      </c>
      <c r="J3084" s="182"/>
      <c r="K3084" s="182"/>
      <c r="L3084" s="182"/>
      <c r="M3084" s="182"/>
      <c r="N3084" s="182"/>
      <c r="O3084" s="182"/>
      <c r="P3084" s="182"/>
    </row>
    <row r="3085" spans="2:16" s="3" customFormat="1" ht="13.2" x14ac:dyDescent="0.25">
      <c r="B3085" s="75"/>
      <c r="C3085" s="223"/>
      <c r="D3085" s="362"/>
      <c r="E3085" s="362"/>
      <c r="F3085" s="362"/>
      <c r="G3085" s="362"/>
      <c r="H3085" s="362"/>
      <c r="I3085" s="570"/>
      <c r="J3085" s="182"/>
      <c r="K3085" s="182"/>
      <c r="L3085" s="182"/>
      <c r="M3085" s="182"/>
      <c r="N3085" s="182"/>
      <c r="O3085" s="182"/>
      <c r="P3085" s="182"/>
    </row>
    <row r="3086" spans="2:16" s="3" customFormat="1" ht="13.2" x14ac:dyDescent="0.25">
      <c r="B3086" s="125" t="s">
        <v>336</v>
      </c>
      <c r="C3086" s="222"/>
      <c r="D3086" s="360"/>
      <c r="E3086" s="360"/>
      <c r="F3086" s="360"/>
      <c r="G3086" s="360"/>
      <c r="H3086" s="360"/>
      <c r="I3086" s="534"/>
      <c r="J3086" s="182"/>
      <c r="K3086" s="182"/>
      <c r="L3086" s="182"/>
      <c r="M3086" s="182"/>
      <c r="N3086" s="182"/>
      <c r="O3086" s="182"/>
      <c r="P3086" s="182"/>
    </row>
    <row r="3087" spans="2:16" s="3" customFormat="1" ht="13.2" x14ac:dyDescent="0.25">
      <c r="B3087" s="122" t="s">
        <v>214</v>
      </c>
      <c r="C3087" s="222">
        <v>12</v>
      </c>
      <c r="D3087" s="360">
        <v>12</v>
      </c>
      <c r="E3087" s="360">
        <v>13</v>
      </c>
      <c r="F3087" s="360">
        <v>13</v>
      </c>
      <c r="G3087" s="360">
        <v>13</v>
      </c>
      <c r="H3087" s="415">
        <v>13</v>
      </c>
      <c r="I3087" s="521">
        <v>13</v>
      </c>
      <c r="J3087" s="182"/>
      <c r="K3087" s="182"/>
      <c r="L3087" s="182"/>
      <c r="M3087" s="182"/>
      <c r="N3087" s="182"/>
      <c r="O3087" s="182"/>
      <c r="P3087" s="182"/>
    </row>
    <row r="3088" spans="2:16" s="3" customFormat="1" ht="13.2" x14ac:dyDescent="0.25">
      <c r="B3088" s="122"/>
      <c r="C3088" s="222"/>
      <c r="D3088" s="360"/>
      <c r="E3088" s="360"/>
      <c r="F3088" s="360"/>
      <c r="G3088" s="360"/>
      <c r="H3088" s="415"/>
      <c r="I3088" s="521"/>
      <c r="J3088" s="182"/>
      <c r="K3088" s="182"/>
      <c r="L3088" s="182"/>
      <c r="M3088" s="182"/>
      <c r="N3088" s="182"/>
      <c r="O3088" s="182"/>
      <c r="P3088" s="182"/>
    </row>
    <row r="3089" spans="2:16" s="3" customFormat="1" ht="13.2" x14ac:dyDescent="0.25">
      <c r="B3089" s="125" t="s">
        <v>338</v>
      </c>
      <c r="C3089" s="134"/>
      <c r="D3089" s="361"/>
      <c r="E3089" s="361"/>
      <c r="F3089" s="361"/>
      <c r="G3089" s="361"/>
      <c r="H3089" s="415"/>
      <c r="I3089" s="521"/>
      <c r="J3089" s="182"/>
      <c r="K3089" s="182"/>
      <c r="L3089" s="182"/>
      <c r="M3089" s="182"/>
      <c r="N3089" s="182"/>
      <c r="O3089" s="182"/>
      <c r="P3089" s="182"/>
    </row>
    <row r="3090" spans="2:16" s="3" customFormat="1" ht="13.2" x14ac:dyDescent="0.25">
      <c r="B3090" s="122" t="s">
        <v>547</v>
      </c>
      <c r="C3090" s="134">
        <v>17</v>
      </c>
      <c r="D3090" s="361">
        <v>17</v>
      </c>
      <c r="E3090" s="361">
        <v>18</v>
      </c>
      <c r="F3090" s="361">
        <v>18</v>
      </c>
      <c r="G3090" s="361">
        <v>18</v>
      </c>
      <c r="H3090" s="415">
        <v>18</v>
      </c>
      <c r="I3090" s="521">
        <v>18</v>
      </c>
      <c r="J3090" s="182"/>
      <c r="K3090" s="182"/>
      <c r="L3090" s="182"/>
      <c r="M3090" s="182"/>
      <c r="N3090" s="182"/>
      <c r="O3090" s="182"/>
      <c r="P3090" s="182"/>
    </row>
    <row r="3091" spans="2:16" s="3" customFormat="1" ht="13.2" x14ac:dyDescent="0.25">
      <c r="B3091" s="122" t="s">
        <v>239</v>
      </c>
      <c r="C3091" s="134">
        <v>33</v>
      </c>
      <c r="D3091" s="361">
        <v>25</v>
      </c>
      <c r="E3091" s="361">
        <v>26</v>
      </c>
      <c r="F3091" s="361">
        <v>26</v>
      </c>
      <c r="G3091" s="361">
        <v>26</v>
      </c>
      <c r="H3091" s="415">
        <v>26</v>
      </c>
      <c r="I3091" s="521">
        <v>26</v>
      </c>
      <c r="J3091" s="182"/>
      <c r="K3091" s="182"/>
      <c r="L3091" s="182"/>
      <c r="M3091" s="182"/>
      <c r="N3091" s="182"/>
      <c r="O3091" s="182"/>
      <c r="P3091" s="182"/>
    </row>
    <row r="3092" spans="2:16" s="3" customFormat="1" ht="13.2" x14ac:dyDescent="0.25">
      <c r="B3092" s="122" t="s">
        <v>240</v>
      </c>
      <c r="C3092" s="134">
        <v>12</v>
      </c>
      <c r="D3092" s="361">
        <v>12</v>
      </c>
      <c r="E3092" s="361">
        <v>12</v>
      </c>
      <c r="F3092" s="361">
        <v>12</v>
      </c>
      <c r="G3092" s="361">
        <v>12</v>
      </c>
      <c r="H3092" s="415">
        <v>12</v>
      </c>
      <c r="I3092" s="521">
        <v>17</v>
      </c>
      <c r="J3092" s="182"/>
      <c r="K3092" s="182"/>
      <c r="L3092" s="182"/>
      <c r="M3092" s="182"/>
      <c r="N3092" s="182"/>
      <c r="O3092" s="182"/>
      <c r="P3092" s="182"/>
    </row>
    <row r="3093" spans="2:16" s="3" customFormat="1" ht="13.2" x14ac:dyDescent="0.25">
      <c r="B3093" s="122" t="s">
        <v>548</v>
      </c>
      <c r="C3093" s="133">
        <v>48</v>
      </c>
      <c r="D3093" s="358">
        <v>48</v>
      </c>
      <c r="E3093" s="358">
        <v>48</v>
      </c>
      <c r="F3093" s="358">
        <v>48</v>
      </c>
      <c r="G3093" s="358">
        <v>48</v>
      </c>
      <c r="H3093" s="415">
        <v>48</v>
      </c>
      <c r="I3093" s="521">
        <v>55</v>
      </c>
      <c r="J3093" s="182"/>
      <c r="K3093" s="182"/>
      <c r="L3093" s="182"/>
      <c r="M3093" s="182"/>
      <c r="N3093" s="182"/>
      <c r="O3093" s="182"/>
      <c r="P3093" s="182"/>
    </row>
    <row r="3094" spans="2:16" s="3" customFormat="1" ht="13.2" x14ac:dyDescent="0.25">
      <c r="B3094" s="122"/>
      <c r="C3094" s="133"/>
      <c r="D3094" s="358"/>
      <c r="E3094" s="358"/>
      <c r="F3094" s="358"/>
      <c r="G3094" s="358"/>
      <c r="H3094" s="415"/>
      <c r="I3094" s="521"/>
      <c r="J3094" s="182"/>
      <c r="K3094" s="182"/>
      <c r="L3094" s="182"/>
      <c r="M3094" s="182"/>
      <c r="N3094" s="182"/>
      <c r="O3094" s="182"/>
      <c r="P3094" s="182"/>
    </row>
    <row r="3095" spans="2:16" s="3" customFormat="1" ht="13.2" x14ac:dyDescent="0.25">
      <c r="B3095" s="125" t="s">
        <v>339</v>
      </c>
      <c r="C3095" s="133"/>
      <c r="D3095" s="358"/>
      <c r="E3095" s="358"/>
      <c r="F3095" s="358"/>
      <c r="G3095" s="358"/>
      <c r="H3095" s="415"/>
      <c r="I3095" s="521"/>
      <c r="J3095" s="182"/>
      <c r="K3095" s="182"/>
      <c r="L3095" s="182"/>
      <c r="M3095" s="182"/>
      <c r="N3095" s="182"/>
      <c r="O3095" s="182"/>
      <c r="P3095" s="182"/>
    </row>
    <row r="3096" spans="2:16" s="3" customFormat="1" ht="13.2" x14ac:dyDescent="0.25">
      <c r="B3096" s="122" t="s">
        <v>508</v>
      </c>
      <c r="C3096" s="133" t="s">
        <v>12</v>
      </c>
      <c r="D3096" s="358" t="s">
        <v>12</v>
      </c>
      <c r="E3096" s="358" t="s">
        <v>12</v>
      </c>
      <c r="F3096" s="358" t="s">
        <v>12</v>
      </c>
      <c r="G3096" s="358" t="s">
        <v>12</v>
      </c>
      <c r="H3096" s="415" t="s">
        <v>12</v>
      </c>
      <c r="I3096" s="521" t="s">
        <v>12</v>
      </c>
      <c r="J3096" s="182"/>
      <c r="K3096" s="182"/>
      <c r="L3096" s="182"/>
      <c r="M3096" s="182"/>
      <c r="N3096" s="182"/>
      <c r="O3096" s="182"/>
      <c r="P3096" s="182"/>
    </row>
    <row r="3097" spans="2:16" s="3" customFormat="1" ht="13.2" x14ac:dyDescent="0.25">
      <c r="B3097" s="122"/>
      <c r="C3097" s="133"/>
      <c r="D3097" s="358"/>
      <c r="E3097" s="358"/>
      <c r="F3097" s="358"/>
      <c r="G3097" s="358"/>
      <c r="H3097" s="415"/>
      <c r="I3097" s="521"/>
      <c r="J3097" s="182"/>
      <c r="K3097" s="182"/>
      <c r="L3097" s="182"/>
      <c r="M3097" s="182"/>
      <c r="N3097" s="182"/>
      <c r="O3097" s="182"/>
      <c r="P3097" s="182"/>
    </row>
    <row r="3098" spans="2:16" s="3" customFormat="1" ht="13.2" x14ac:dyDescent="0.25">
      <c r="B3098" s="125" t="s">
        <v>340</v>
      </c>
      <c r="C3098" s="224"/>
      <c r="D3098" s="363"/>
      <c r="E3098" s="363"/>
      <c r="F3098" s="363"/>
      <c r="G3098" s="363"/>
      <c r="H3098" s="415"/>
      <c r="I3098" s="521"/>
      <c r="J3098" s="182"/>
      <c r="K3098" s="182"/>
      <c r="L3098" s="182"/>
      <c r="M3098" s="182"/>
      <c r="N3098" s="182"/>
      <c r="O3098" s="182"/>
      <c r="P3098" s="182"/>
    </row>
    <row r="3099" spans="2:16" s="3" customFormat="1" ht="13.2" x14ac:dyDescent="0.25">
      <c r="B3099" s="488" t="s">
        <v>255</v>
      </c>
      <c r="C3099" s="225">
        <v>5</v>
      </c>
      <c r="D3099" s="226">
        <v>5</v>
      </c>
      <c r="E3099" s="226">
        <v>5</v>
      </c>
      <c r="F3099" s="226">
        <v>5</v>
      </c>
      <c r="G3099" s="226">
        <v>5</v>
      </c>
      <c r="H3099" s="446">
        <v>5</v>
      </c>
      <c r="I3099" s="536">
        <v>5</v>
      </c>
      <c r="J3099" s="182"/>
      <c r="K3099" s="182"/>
      <c r="L3099" s="182"/>
      <c r="M3099" s="182"/>
      <c r="N3099" s="182"/>
      <c r="O3099" s="182"/>
      <c r="P3099" s="182"/>
    </row>
    <row r="3100" spans="2:16" s="3" customFormat="1" ht="13.2" x14ac:dyDescent="0.25">
      <c r="B3100" s="168"/>
      <c r="C3100" s="70"/>
      <c r="D3100" s="70"/>
      <c r="E3100" s="70"/>
      <c r="F3100" s="70"/>
      <c r="G3100" s="70"/>
      <c r="H3100" s="336"/>
      <c r="I3100" s="70"/>
      <c r="J3100" s="70"/>
      <c r="K3100" s="70"/>
      <c r="L3100" s="70"/>
      <c r="M3100" s="70"/>
      <c r="N3100" s="70"/>
      <c r="O3100" s="336"/>
      <c r="P3100" s="70"/>
    </row>
    <row r="3101" spans="2:16" s="3" customFormat="1" ht="13.2" x14ac:dyDescent="0.25">
      <c r="B3101" s="708" t="s">
        <v>9</v>
      </c>
      <c r="C3101" s="708"/>
      <c r="D3101" s="708"/>
      <c r="E3101" s="708"/>
      <c r="F3101" s="708"/>
      <c r="G3101" s="708"/>
      <c r="H3101" s="708"/>
      <c r="I3101" s="708"/>
      <c r="J3101" s="708"/>
      <c r="K3101" s="708"/>
      <c r="L3101" s="708"/>
      <c r="M3101" s="708"/>
      <c r="N3101" s="708"/>
      <c r="O3101" s="708"/>
      <c r="P3101" s="708"/>
    </row>
    <row r="3102" spans="2:16" s="3" customFormat="1" ht="13.2" x14ac:dyDescent="0.25">
      <c r="B3102" s="709" t="s">
        <v>8</v>
      </c>
      <c r="C3102" s="709"/>
      <c r="D3102" s="709"/>
      <c r="E3102" s="709"/>
      <c r="F3102" s="709"/>
      <c r="G3102" s="709"/>
      <c r="H3102" s="709"/>
      <c r="I3102" s="709"/>
      <c r="J3102" s="709"/>
      <c r="K3102" s="709"/>
      <c r="L3102" s="709"/>
      <c r="M3102" s="709"/>
      <c r="N3102" s="709"/>
      <c r="O3102" s="709"/>
      <c r="P3102" s="709"/>
    </row>
    <row r="3103" spans="2:16" s="3" customFormat="1" ht="13.2" x14ac:dyDescent="0.25">
      <c r="B3103" s="44" t="s">
        <v>573</v>
      </c>
      <c r="C3103" s="45"/>
      <c r="D3103" s="45"/>
      <c r="E3103" s="46"/>
      <c r="F3103" s="46"/>
      <c r="G3103" s="46"/>
      <c r="H3103" s="46"/>
      <c r="I3103" s="46"/>
      <c r="J3103" s="46"/>
      <c r="K3103" s="46"/>
      <c r="L3103" s="46"/>
      <c r="M3103" s="46"/>
      <c r="N3103" s="46"/>
      <c r="O3103" s="46"/>
      <c r="P3103" s="46"/>
    </row>
    <row r="3104" spans="2:16" s="3" customFormat="1" ht="13.2" x14ac:dyDescent="0.25">
      <c r="B3104" s="44"/>
      <c r="C3104" s="45"/>
      <c r="D3104" s="45"/>
      <c r="E3104" s="46"/>
      <c r="F3104" s="46"/>
      <c r="G3104" s="46"/>
      <c r="H3104" s="46"/>
      <c r="I3104" s="46"/>
      <c r="J3104" s="46"/>
      <c r="K3104" s="46"/>
      <c r="L3104" s="46"/>
      <c r="M3104" s="46"/>
      <c r="N3104" s="46"/>
      <c r="O3104" s="46"/>
      <c r="P3104" s="46"/>
    </row>
    <row r="3105" spans="2:16" s="3" customFormat="1" ht="13.2" customHeight="1" x14ac:dyDescent="0.25">
      <c r="B3105" s="710" t="s">
        <v>34</v>
      </c>
      <c r="C3105" s="788" t="s">
        <v>101</v>
      </c>
      <c r="D3105" s="790" t="s">
        <v>475</v>
      </c>
      <c r="E3105" s="790" t="s">
        <v>102</v>
      </c>
      <c r="F3105" s="790" t="s">
        <v>103</v>
      </c>
      <c r="G3105" s="790" t="s">
        <v>104</v>
      </c>
      <c r="H3105" s="790" t="s">
        <v>105</v>
      </c>
      <c r="I3105" s="790" t="s">
        <v>715</v>
      </c>
      <c r="J3105" s="790" t="s">
        <v>108</v>
      </c>
      <c r="K3105" s="790" t="s">
        <v>109</v>
      </c>
      <c r="L3105" s="792" t="s">
        <v>97</v>
      </c>
      <c r="N3105" s="46"/>
      <c r="O3105" s="46"/>
      <c r="P3105" s="46"/>
    </row>
    <row r="3106" spans="2:16" s="3" customFormat="1" ht="25.2" customHeight="1" x14ac:dyDescent="0.25">
      <c r="B3106" s="711"/>
      <c r="C3106" s="789"/>
      <c r="D3106" s="791"/>
      <c r="E3106" s="791"/>
      <c r="F3106" s="791"/>
      <c r="G3106" s="791"/>
      <c r="H3106" s="791"/>
      <c r="I3106" s="791"/>
      <c r="J3106" s="791"/>
      <c r="K3106" s="791"/>
      <c r="L3106" s="793"/>
      <c r="N3106" s="46"/>
      <c r="O3106" s="46"/>
      <c r="P3106" s="46"/>
    </row>
    <row r="3107" spans="2:16" s="3" customFormat="1" ht="13.2" x14ac:dyDescent="0.25">
      <c r="B3107" s="169" t="s">
        <v>327</v>
      </c>
      <c r="C3107" s="198"/>
      <c r="D3107" s="105"/>
      <c r="E3107" s="105"/>
      <c r="F3107" s="105"/>
      <c r="G3107" s="105"/>
      <c r="H3107" s="105"/>
      <c r="I3107" s="105"/>
      <c r="J3107" s="105"/>
      <c r="K3107" s="671"/>
      <c r="L3107" s="671"/>
      <c r="M3107" s="644"/>
      <c r="N3107" s="46"/>
      <c r="O3107" s="46"/>
      <c r="P3107" s="46"/>
    </row>
    <row r="3108" spans="2:16" s="3" customFormat="1" ht="79.8" x14ac:dyDescent="0.25">
      <c r="B3108" s="123" t="s">
        <v>716</v>
      </c>
      <c r="C3108" s="227" t="s">
        <v>717</v>
      </c>
      <c r="D3108" s="580" t="s">
        <v>718</v>
      </c>
      <c r="E3108" s="580" t="s">
        <v>107</v>
      </c>
      <c r="F3108" s="580" t="s">
        <v>719</v>
      </c>
      <c r="G3108" s="580" t="s">
        <v>720</v>
      </c>
      <c r="H3108" s="580" t="s">
        <v>263</v>
      </c>
      <c r="I3108" s="3" t="s">
        <v>12</v>
      </c>
      <c r="J3108" s="349" t="s">
        <v>10</v>
      </c>
      <c r="K3108" s="349" t="s">
        <v>721</v>
      </c>
      <c r="L3108" s="51" t="s">
        <v>55</v>
      </c>
      <c r="N3108" s="46"/>
      <c r="O3108" s="46"/>
      <c r="P3108" s="46"/>
    </row>
    <row r="3109" spans="2:16" s="3" customFormat="1" ht="22.8" x14ac:dyDescent="0.25">
      <c r="B3109" s="123" t="s">
        <v>722</v>
      </c>
      <c r="C3109" s="227" t="s">
        <v>723</v>
      </c>
      <c r="D3109" s="580" t="s">
        <v>232</v>
      </c>
      <c r="E3109" s="580" t="s">
        <v>724</v>
      </c>
      <c r="F3109" s="580" t="s">
        <v>725</v>
      </c>
      <c r="G3109" s="580" t="s">
        <v>716</v>
      </c>
      <c r="H3109" s="580" t="s">
        <v>224</v>
      </c>
      <c r="I3109" s="3" t="s">
        <v>726</v>
      </c>
      <c r="J3109" s="349" t="s">
        <v>150</v>
      </c>
      <c r="K3109" s="349" t="s">
        <v>721</v>
      </c>
      <c r="L3109" s="51" t="s">
        <v>232</v>
      </c>
      <c r="N3109" s="46"/>
      <c r="O3109" s="46"/>
      <c r="P3109" s="46"/>
    </row>
    <row r="3110" spans="2:16" s="3" customFormat="1" ht="13.2" x14ac:dyDescent="0.25">
      <c r="B3110" s="179"/>
      <c r="C3110" s="209"/>
      <c r="D3110" s="350"/>
      <c r="E3110" s="355"/>
      <c r="F3110" s="581"/>
      <c r="G3110" s="350"/>
      <c r="H3110" s="228"/>
      <c r="J3110" s="582"/>
      <c r="K3110" s="350"/>
      <c r="L3110" s="229"/>
      <c r="N3110" s="46"/>
      <c r="O3110" s="46"/>
      <c r="P3110" s="46"/>
    </row>
    <row r="3111" spans="2:16" s="3" customFormat="1" ht="13.2" x14ac:dyDescent="0.25">
      <c r="B3111" s="126" t="s">
        <v>328</v>
      </c>
      <c r="C3111" s="209"/>
      <c r="D3111" s="350"/>
      <c r="E3111" s="355"/>
      <c r="F3111" s="581"/>
      <c r="G3111" s="350"/>
      <c r="H3111" s="228"/>
      <c r="J3111" s="582"/>
      <c r="K3111" s="350"/>
      <c r="L3111" s="229"/>
      <c r="N3111" s="46"/>
      <c r="O3111" s="46"/>
      <c r="P3111" s="46"/>
    </row>
    <row r="3112" spans="2:16" s="3" customFormat="1" ht="13.2" x14ac:dyDescent="0.25">
      <c r="B3112" s="179" t="s">
        <v>189</v>
      </c>
      <c r="C3112" s="209" t="s">
        <v>120</v>
      </c>
      <c r="D3112" s="350" t="s">
        <v>117</v>
      </c>
      <c r="E3112" s="355" t="s">
        <v>119</v>
      </c>
      <c r="F3112" s="581">
        <v>0.77083333333333337</v>
      </c>
      <c r="G3112" s="350" t="s">
        <v>233</v>
      </c>
      <c r="H3112" s="228">
        <v>1</v>
      </c>
      <c r="J3112" s="582" t="s">
        <v>185</v>
      </c>
      <c r="K3112" s="350" t="s">
        <v>549</v>
      </c>
      <c r="L3112" s="229" t="s">
        <v>43</v>
      </c>
      <c r="N3112" s="46"/>
      <c r="O3112" s="46"/>
      <c r="P3112" s="46"/>
    </row>
    <row r="3113" spans="2:16" s="3" customFormat="1" ht="13.2" x14ac:dyDescent="0.25">
      <c r="B3113" s="179"/>
      <c r="C3113" s="209"/>
      <c r="D3113" s="350"/>
      <c r="E3113" s="355"/>
      <c r="F3113" s="581"/>
      <c r="G3113" s="350"/>
      <c r="H3113" s="228"/>
      <c r="J3113" s="582"/>
      <c r="K3113" s="350"/>
      <c r="L3113" s="229"/>
      <c r="N3113" s="46"/>
      <c r="O3113" s="46"/>
      <c r="P3113" s="46"/>
    </row>
    <row r="3114" spans="2:16" s="3" customFormat="1" ht="13.2" x14ac:dyDescent="0.25">
      <c r="B3114" s="126" t="s">
        <v>329</v>
      </c>
      <c r="C3114" s="209"/>
      <c r="D3114" s="350"/>
      <c r="E3114" s="355"/>
      <c r="F3114" s="581"/>
      <c r="G3114" s="350"/>
      <c r="H3114" s="228"/>
      <c r="J3114" s="582"/>
      <c r="K3114" s="350"/>
      <c r="L3114" s="229"/>
      <c r="N3114" s="46"/>
      <c r="O3114" s="46"/>
      <c r="P3114" s="46"/>
    </row>
    <row r="3115" spans="2:16" s="3" customFormat="1" ht="13.2" x14ac:dyDescent="0.25">
      <c r="B3115" s="179" t="s">
        <v>297</v>
      </c>
      <c r="C3115" s="209" t="s">
        <v>314</v>
      </c>
      <c r="D3115" s="350" t="s">
        <v>43</v>
      </c>
      <c r="E3115" s="355" t="s">
        <v>297</v>
      </c>
      <c r="F3115" s="581">
        <v>0.77083333333333337</v>
      </c>
      <c r="G3115" s="350" t="s">
        <v>233</v>
      </c>
      <c r="H3115" s="228" t="s">
        <v>315</v>
      </c>
      <c r="J3115" s="582" t="s">
        <v>319</v>
      </c>
      <c r="K3115" s="350" t="s">
        <v>313</v>
      </c>
      <c r="L3115" s="229" t="s">
        <v>43</v>
      </c>
      <c r="N3115" s="46"/>
      <c r="O3115" s="46"/>
      <c r="P3115" s="46"/>
    </row>
    <row r="3116" spans="2:16" s="3" customFormat="1" ht="22.8" x14ac:dyDescent="0.25">
      <c r="B3116" s="179" t="s">
        <v>550</v>
      </c>
      <c r="C3116" s="209" t="s">
        <v>316</v>
      </c>
      <c r="D3116" s="350" t="s">
        <v>106</v>
      </c>
      <c r="E3116" s="355" t="s">
        <v>317</v>
      </c>
      <c r="F3116" s="581">
        <v>0.70833333333333337</v>
      </c>
      <c r="G3116" s="350" t="s">
        <v>233</v>
      </c>
      <c r="H3116" s="228" t="s">
        <v>620</v>
      </c>
      <c r="J3116" s="582" t="s">
        <v>320</v>
      </c>
      <c r="K3116" s="350" t="s">
        <v>313</v>
      </c>
      <c r="L3116" s="229" t="s">
        <v>43</v>
      </c>
      <c r="N3116" s="46"/>
      <c r="O3116" s="46"/>
      <c r="P3116" s="46"/>
    </row>
    <row r="3117" spans="2:16" s="3" customFormat="1" ht="26.4" x14ac:dyDescent="0.25">
      <c r="B3117" s="179" t="s">
        <v>305</v>
      </c>
      <c r="C3117" s="209" t="s">
        <v>316</v>
      </c>
      <c r="D3117" s="350" t="s">
        <v>106</v>
      </c>
      <c r="E3117" s="355" t="s">
        <v>317</v>
      </c>
      <c r="F3117" s="581">
        <v>0.70833333333333337</v>
      </c>
      <c r="G3117" s="350" t="s">
        <v>233</v>
      </c>
      <c r="H3117" s="228" t="s">
        <v>620</v>
      </c>
      <c r="J3117" s="582" t="s">
        <v>320</v>
      </c>
      <c r="K3117" s="350" t="s">
        <v>313</v>
      </c>
      <c r="L3117" s="229" t="s">
        <v>43</v>
      </c>
      <c r="N3117" s="46"/>
      <c r="O3117" s="46"/>
      <c r="P3117" s="46"/>
    </row>
    <row r="3118" spans="2:16" s="3" customFormat="1" ht="13.2" x14ac:dyDescent="0.25">
      <c r="B3118" s="179" t="s">
        <v>295</v>
      </c>
      <c r="C3118" s="209" t="s">
        <v>318</v>
      </c>
      <c r="D3118" s="350" t="s">
        <v>48</v>
      </c>
      <c r="E3118" s="355" t="s">
        <v>295</v>
      </c>
      <c r="F3118" s="581">
        <v>0.79166666666666663</v>
      </c>
      <c r="G3118" s="350" t="s">
        <v>233</v>
      </c>
      <c r="H3118" s="228" t="s">
        <v>121</v>
      </c>
      <c r="J3118" s="582" t="s">
        <v>320</v>
      </c>
      <c r="K3118" s="350" t="s">
        <v>313</v>
      </c>
      <c r="L3118" s="229" t="s">
        <v>43</v>
      </c>
      <c r="N3118" s="46"/>
      <c r="O3118" s="46"/>
      <c r="P3118" s="46"/>
    </row>
    <row r="3119" spans="2:16" s="3" customFormat="1" ht="13.2" x14ac:dyDescent="0.25">
      <c r="B3119" s="179"/>
      <c r="C3119" s="209"/>
      <c r="D3119" s="350"/>
      <c r="E3119" s="355"/>
      <c r="F3119" s="581"/>
      <c r="G3119" s="350"/>
      <c r="H3119" s="228"/>
      <c r="J3119" s="582"/>
      <c r="K3119" s="350"/>
      <c r="L3119" s="229"/>
      <c r="N3119" s="46"/>
      <c r="O3119" s="46"/>
      <c r="P3119" s="46"/>
    </row>
    <row r="3120" spans="2:16" s="3" customFormat="1" ht="13.2" x14ac:dyDescent="0.25">
      <c r="B3120" s="126" t="s">
        <v>330</v>
      </c>
      <c r="C3120" s="209"/>
      <c r="D3120" s="350"/>
      <c r="E3120" s="350"/>
      <c r="F3120" s="581"/>
      <c r="G3120" s="350"/>
      <c r="H3120" s="228"/>
      <c r="J3120" s="583"/>
      <c r="K3120" s="350"/>
      <c r="L3120" s="229"/>
      <c r="N3120" s="46"/>
      <c r="O3120" s="46"/>
      <c r="P3120" s="46"/>
    </row>
    <row r="3121" spans="2:16" s="3" customFormat="1" ht="22.8" x14ac:dyDescent="0.25">
      <c r="B3121" s="127" t="s">
        <v>114</v>
      </c>
      <c r="C3121" s="230" t="s">
        <v>278</v>
      </c>
      <c r="D3121" s="355" t="s">
        <v>138</v>
      </c>
      <c r="E3121" s="355" t="s">
        <v>10</v>
      </c>
      <c r="F3121" s="582" t="s">
        <v>279</v>
      </c>
      <c r="G3121" s="355" t="s">
        <v>10</v>
      </c>
      <c r="H3121" s="228" t="s">
        <v>280</v>
      </c>
      <c r="J3121" s="583" t="s">
        <v>281</v>
      </c>
      <c r="K3121" s="350" t="s">
        <v>12</v>
      </c>
      <c r="L3121" s="229" t="s">
        <v>12</v>
      </c>
      <c r="N3121" s="46"/>
      <c r="O3121" s="46"/>
      <c r="P3121" s="46"/>
    </row>
    <row r="3122" spans="2:16" s="3" customFormat="1" ht="13.2" x14ac:dyDescent="0.25">
      <c r="B3122" s="127"/>
      <c r="C3122" s="230"/>
      <c r="D3122" s="355"/>
      <c r="E3122" s="355"/>
      <c r="F3122" s="582"/>
      <c r="G3122" s="355"/>
      <c r="H3122" s="228"/>
      <c r="J3122" s="583"/>
      <c r="K3122" s="350"/>
      <c r="L3122" s="229"/>
      <c r="N3122" s="46"/>
      <c r="O3122" s="46"/>
      <c r="P3122" s="46"/>
    </row>
    <row r="3123" spans="2:16" s="3" customFormat="1" ht="13.2" x14ac:dyDescent="0.25">
      <c r="B3123" s="125" t="s">
        <v>331</v>
      </c>
      <c r="C3123" s="199"/>
      <c r="D3123" s="422"/>
      <c r="E3123" s="422"/>
      <c r="F3123" s="423"/>
      <c r="G3123" s="422"/>
      <c r="H3123" s="422"/>
      <c r="J3123" s="422"/>
      <c r="K3123" s="422"/>
      <c r="L3123" s="71"/>
      <c r="N3123" s="46"/>
      <c r="O3123" s="46"/>
      <c r="P3123" s="46"/>
    </row>
    <row r="3124" spans="2:16" s="3" customFormat="1" ht="13.2" x14ac:dyDescent="0.25">
      <c r="B3124" s="122" t="s">
        <v>114</v>
      </c>
      <c r="C3124" s="199" t="s">
        <v>130</v>
      </c>
      <c r="D3124" s="422" t="s">
        <v>43</v>
      </c>
      <c r="E3124" s="422" t="s">
        <v>114</v>
      </c>
      <c r="F3124" s="423">
        <v>0.83333333333333337</v>
      </c>
      <c r="G3124" s="422" t="s">
        <v>144</v>
      </c>
      <c r="H3124" s="422" t="s">
        <v>145</v>
      </c>
      <c r="J3124" s="422" t="s">
        <v>150</v>
      </c>
      <c r="K3124" s="422" t="s">
        <v>141</v>
      </c>
      <c r="L3124" s="71" t="s">
        <v>43</v>
      </c>
      <c r="N3124" s="46"/>
      <c r="O3124" s="46"/>
      <c r="P3124" s="46"/>
    </row>
    <row r="3125" spans="2:16" s="3" customFormat="1" ht="13.2" x14ac:dyDescent="0.25">
      <c r="B3125" s="122" t="s">
        <v>125</v>
      </c>
      <c r="C3125" s="199" t="s">
        <v>146</v>
      </c>
      <c r="D3125" s="422" t="s">
        <v>48</v>
      </c>
      <c r="E3125" s="422" t="s">
        <v>147</v>
      </c>
      <c r="F3125" s="423">
        <v>0.83333333333333337</v>
      </c>
      <c r="G3125" s="422" t="s">
        <v>148</v>
      </c>
      <c r="H3125" s="422" t="s">
        <v>145</v>
      </c>
      <c r="J3125" s="422" t="s">
        <v>150</v>
      </c>
      <c r="K3125" s="422" t="s">
        <v>141</v>
      </c>
      <c r="L3125" s="71" t="s">
        <v>43</v>
      </c>
      <c r="N3125" s="46"/>
      <c r="O3125" s="46"/>
      <c r="P3125" s="46"/>
    </row>
    <row r="3126" spans="2:16" s="3" customFormat="1" ht="13.2" x14ac:dyDescent="0.25">
      <c r="B3126" s="122"/>
      <c r="C3126" s="199"/>
      <c r="D3126" s="422"/>
      <c r="E3126" s="422"/>
      <c r="F3126" s="423"/>
      <c r="G3126" s="422"/>
      <c r="H3126" s="422"/>
      <c r="J3126" s="422"/>
      <c r="K3126" s="422"/>
      <c r="L3126" s="71"/>
      <c r="N3126" s="46"/>
      <c r="O3126" s="46"/>
      <c r="P3126" s="46"/>
    </row>
    <row r="3127" spans="2:16" s="3" customFormat="1" ht="13.2" x14ac:dyDescent="0.25">
      <c r="B3127" s="125" t="s">
        <v>332</v>
      </c>
      <c r="C3127" s="209"/>
      <c r="D3127" s="350"/>
      <c r="E3127" s="350"/>
      <c r="F3127" s="584"/>
      <c r="G3127" s="355"/>
      <c r="H3127" s="350"/>
      <c r="J3127" s="582"/>
      <c r="K3127" s="350"/>
      <c r="L3127" s="229"/>
      <c r="N3127" s="46"/>
      <c r="O3127" s="46"/>
      <c r="P3127" s="46"/>
    </row>
    <row r="3128" spans="2:16" s="3" customFormat="1" ht="13.2" x14ac:dyDescent="0.25">
      <c r="B3128" s="122" t="s">
        <v>551</v>
      </c>
      <c r="C3128" s="199" t="s">
        <v>161</v>
      </c>
      <c r="D3128" s="422" t="s">
        <v>162</v>
      </c>
      <c r="E3128" s="422" t="s">
        <v>163</v>
      </c>
      <c r="F3128" s="422" t="s">
        <v>69</v>
      </c>
      <c r="G3128" s="422">
        <v>4</v>
      </c>
      <c r="H3128" s="422" t="s">
        <v>10</v>
      </c>
      <c r="J3128" s="422" t="s">
        <v>149</v>
      </c>
      <c r="K3128" s="422" t="s">
        <v>186</v>
      </c>
      <c r="L3128" s="71" t="s">
        <v>43</v>
      </c>
      <c r="N3128" s="46"/>
      <c r="O3128" s="46"/>
      <c r="P3128" s="46"/>
    </row>
    <row r="3129" spans="2:16" s="3" customFormat="1" ht="13.2" x14ac:dyDescent="0.25">
      <c r="B3129" s="122"/>
      <c r="C3129" s="199"/>
      <c r="D3129" s="422"/>
      <c r="E3129" s="422"/>
      <c r="F3129" s="422"/>
      <c r="G3129" s="422"/>
      <c r="H3129" s="422"/>
      <c r="J3129" s="422"/>
      <c r="K3129" s="422"/>
      <c r="L3129" s="71"/>
      <c r="N3129" s="46"/>
      <c r="O3129" s="46"/>
      <c r="P3129" s="46"/>
    </row>
    <row r="3130" spans="2:16" s="3" customFormat="1" ht="13.2" x14ac:dyDescent="0.25">
      <c r="B3130" s="125" t="s">
        <v>477</v>
      </c>
      <c r="C3130" s="199"/>
      <c r="D3130" s="422"/>
      <c r="E3130" s="422"/>
      <c r="F3130" s="422"/>
      <c r="G3130" s="422"/>
      <c r="H3130" s="422"/>
      <c r="J3130" s="422"/>
      <c r="K3130" s="422"/>
      <c r="L3130" s="71"/>
      <c r="N3130" s="46"/>
      <c r="O3130" s="46"/>
      <c r="P3130" s="46"/>
    </row>
    <row r="3131" spans="2:16" s="3" customFormat="1" ht="13.2" x14ac:dyDescent="0.25">
      <c r="B3131" s="122" t="s">
        <v>508</v>
      </c>
      <c r="C3131" s="199" t="s">
        <v>12</v>
      </c>
      <c r="D3131" s="422" t="s">
        <v>12</v>
      </c>
      <c r="E3131" s="422" t="s">
        <v>12</v>
      </c>
      <c r="F3131" s="422" t="s">
        <v>12</v>
      </c>
      <c r="G3131" s="422" t="s">
        <v>12</v>
      </c>
      <c r="H3131" s="422" t="s">
        <v>12</v>
      </c>
      <c r="J3131" s="422" t="s">
        <v>12</v>
      </c>
      <c r="K3131" s="422" t="s">
        <v>12</v>
      </c>
      <c r="L3131" s="71" t="s">
        <v>12</v>
      </c>
      <c r="N3131" s="46"/>
      <c r="O3131" s="46"/>
      <c r="P3131" s="46"/>
    </row>
    <row r="3132" spans="2:16" s="3" customFormat="1" ht="13.2" x14ac:dyDescent="0.25">
      <c r="B3132" s="122"/>
      <c r="C3132" s="199"/>
      <c r="D3132" s="422"/>
      <c r="E3132" s="422"/>
      <c r="F3132" s="422"/>
      <c r="G3132" s="422"/>
      <c r="H3132" s="422"/>
      <c r="J3132" s="422"/>
      <c r="K3132" s="422"/>
      <c r="L3132" s="71"/>
      <c r="N3132" s="46"/>
      <c r="O3132" s="46"/>
      <c r="P3132" s="46"/>
    </row>
    <row r="3133" spans="2:16" s="3" customFormat="1" ht="13.2" x14ac:dyDescent="0.25">
      <c r="B3133" s="126" t="s">
        <v>337</v>
      </c>
      <c r="C3133" s="199"/>
      <c r="D3133" s="422"/>
      <c r="E3133" s="422"/>
      <c r="F3133" s="422"/>
      <c r="G3133" s="422"/>
      <c r="H3133" s="422"/>
      <c r="J3133" s="422"/>
      <c r="K3133" s="422"/>
      <c r="L3133" s="71"/>
      <c r="N3133" s="46"/>
      <c r="O3133" s="46"/>
      <c r="P3133" s="46"/>
    </row>
    <row r="3134" spans="2:16" s="3" customFormat="1" ht="22.8" x14ac:dyDescent="0.25">
      <c r="B3134" s="128" t="s">
        <v>248</v>
      </c>
      <c r="C3134" s="230" t="s">
        <v>629</v>
      </c>
      <c r="D3134" s="355" t="s">
        <v>138</v>
      </c>
      <c r="E3134" s="355" t="s">
        <v>247</v>
      </c>
      <c r="F3134" s="585" t="s">
        <v>66</v>
      </c>
      <c r="G3134" s="355" t="s">
        <v>627</v>
      </c>
      <c r="H3134" s="355" t="s">
        <v>254</v>
      </c>
      <c r="J3134" s="355" t="s">
        <v>150</v>
      </c>
      <c r="K3134" s="355" t="s">
        <v>552</v>
      </c>
      <c r="L3134" s="231" t="s">
        <v>43</v>
      </c>
      <c r="N3134" s="46"/>
      <c r="O3134" s="46"/>
      <c r="P3134" s="46"/>
    </row>
    <row r="3135" spans="2:16" s="3" customFormat="1" ht="13.2" x14ac:dyDescent="0.25">
      <c r="B3135" s="128"/>
      <c r="C3135" s="230"/>
      <c r="D3135" s="355"/>
      <c r="E3135" s="355"/>
      <c r="F3135" s="585"/>
      <c r="G3135" s="355"/>
      <c r="H3135" s="355"/>
      <c r="J3135" s="355"/>
      <c r="K3135" s="355"/>
      <c r="L3135" s="231"/>
      <c r="N3135" s="46"/>
      <c r="O3135" s="46"/>
      <c r="P3135" s="46"/>
    </row>
    <row r="3136" spans="2:16" s="3" customFormat="1" ht="13.2" x14ac:dyDescent="0.25">
      <c r="B3136" s="126" t="s">
        <v>727</v>
      </c>
      <c r="C3136" s="230"/>
      <c r="D3136" s="355"/>
      <c r="E3136" s="355"/>
      <c r="F3136" s="585"/>
      <c r="G3136" s="355"/>
      <c r="H3136" s="355"/>
      <c r="J3136" s="355"/>
      <c r="K3136" s="355"/>
      <c r="L3136" s="231"/>
      <c r="N3136" s="46"/>
      <c r="O3136" s="46"/>
      <c r="P3136" s="46"/>
    </row>
    <row r="3137" spans="2:16" s="3" customFormat="1" ht="26.4" x14ac:dyDescent="0.25">
      <c r="B3137" s="165" t="s">
        <v>750</v>
      </c>
      <c r="C3137" s="638" t="s">
        <v>752</v>
      </c>
      <c r="D3137" s="638" t="s">
        <v>232</v>
      </c>
      <c r="E3137" s="638" t="s">
        <v>749</v>
      </c>
      <c r="F3137" s="643" t="s">
        <v>66</v>
      </c>
      <c r="G3137" s="638" t="s">
        <v>12</v>
      </c>
      <c r="H3137" s="638" t="s">
        <v>315</v>
      </c>
      <c r="I3137" s="638" t="s">
        <v>753</v>
      </c>
      <c r="J3137" s="639" t="s">
        <v>754</v>
      </c>
      <c r="K3137" s="638" t="s">
        <v>99</v>
      </c>
      <c r="L3137" s="640" t="s">
        <v>232</v>
      </c>
      <c r="M3137" s="644"/>
      <c r="N3137" s="46"/>
      <c r="O3137" s="46"/>
      <c r="P3137" s="46"/>
    </row>
    <row r="3138" spans="2:16" s="3" customFormat="1" ht="13.2" x14ac:dyDescent="0.25">
      <c r="B3138" s="165" t="s">
        <v>751</v>
      </c>
      <c r="C3138" s="638" t="s">
        <v>12</v>
      </c>
      <c r="D3138" s="638" t="s">
        <v>12</v>
      </c>
      <c r="E3138" s="638" t="s">
        <v>12</v>
      </c>
      <c r="F3138" s="638" t="s">
        <v>12</v>
      </c>
      <c r="G3138" s="638" t="s">
        <v>12</v>
      </c>
      <c r="H3138" s="638" t="s">
        <v>12</v>
      </c>
      <c r="I3138" s="638" t="s">
        <v>12</v>
      </c>
      <c r="J3138" s="638" t="s">
        <v>12</v>
      </c>
      <c r="K3138" s="638" t="s">
        <v>12</v>
      </c>
      <c r="L3138" s="638" t="s">
        <v>12</v>
      </c>
      <c r="M3138" s="644"/>
      <c r="N3138" s="46"/>
      <c r="O3138" s="46"/>
      <c r="P3138" s="46"/>
    </row>
    <row r="3139" spans="2:16" s="3" customFormat="1" ht="13.2" x14ac:dyDescent="0.25">
      <c r="B3139" s="128"/>
      <c r="C3139" s="230"/>
      <c r="D3139" s="355"/>
      <c r="E3139" s="355"/>
      <c r="F3139" s="585"/>
      <c r="G3139" s="355"/>
      <c r="H3139" s="355"/>
      <c r="J3139" s="355"/>
      <c r="K3139" s="355"/>
      <c r="L3139" s="231"/>
      <c r="N3139" s="46"/>
      <c r="O3139" s="46"/>
      <c r="P3139" s="46"/>
    </row>
    <row r="3140" spans="2:16" s="3" customFormat="1" ht="13.2" x14ac:dyDescent="0.25">
      <c r="B3140" s="126" t="s">
        <v>333</v>
      </c>
      <c r="C3140" s="209"/>
      <c r="D3140" s="350"/>
      <c r="E3140" s="350"/>
      <c r="F3140" s="581"/>
      <c r="G3140" s="350"/>
      <c r="H3140" s="350"/>
      <c r="J3140" s="355"/>
      <c r="K3140" s="350"/>
      <c r="L3140" s="229"/>
      <c r="N3140" s="46"/>
      <c r="O3140" s="46"/>
      <c r="P3140" s="46"/>
    </row>
    <row r="3141" spans="2:16" s="3" customFormat="1" ht="13.2" x14ac:dyDescent="0.25">
      <c r="B3141" s="122" t="s">
        <v>189</v>
      </c>
      <c r="C3141" s="199" t="s">
        <v>12</v>
      </c>
      <c r="D3141" s="422" t="s">
        <v>12</v>
      </c>
      <c r="E3141" s="422" t="s">
        <v>12</v>
      </c>
      <c r="F3141" s="422" t="s">
        <v>12</v>
      </c>
      <c r="G3141" s="422" t="s">
        <v>12</v>
      </c>
      <c r="H3141" s="422" t="s">
        <v>12</v>
      </c>
      <c r="J3141" s="422" t="s">
        <v>12</v>
      </c>
      <c r="K3141" s="422" t="s">
        <v>12</v>
      </c>
      <c r="L3141" s="71" t="s">
        <v>12</v>
      </c>
      <c r="N3141" s="46"/>
      <c r="O3141" s="46"/>
      <c r="P3141" s="46"/>
    </row>
    <row r="3142" spans="2:16" s="3" customFormat="1" ht="13.2" x14ac:dyDescent="0.25">
      <c r="B3142" s="122"/>
      <c r="C3142" s="209"/>
      <c r="D3142" s="350"/>
      <c r="E3142" s="350"/>
      <c r="F3142" s="581"/>
      <c r="G3142" s="350"/>
      <c r="H3142" s="350"/>
      <c r="J3142" s="355"/>
      <c r="K3142" s="350"/>
      <c r="L3142" s="229"/>
      <c r="N3142" s="46"/>
      <c r="O3142" s="46"/>
      <c r="P3142" s="46"/>
    </row>
    <row r="3143" spans="2:16" s="3" customFormat="1" ht="13.2" x14ac:dyDescent="0.25">
      <c r="B3143" s="126" t="s">
        <v>334</v>
      </c>
      <c r="C3143" s="227"/>
      <c r="D3143" s="580"/>
      <c r="E3143" s="580"/>
      <c r="F3143" s="349"/>
      <c r="G3143" s="349"/>
      <c r="H3143" s="349"/>
      <c r="J3143" s="349"/>
      <c r="K3143" s="349"/>
      <c r="L3143" s="51"/>
      <c r="N3143" s="46"/>
      <c r="O3143" s="46"/>
      <c r="P3143" s="46"/>
    </row>
    <row r="3144" spans="2:16" s="3" customFormat="1" ht="13.2" x14ac:dyDescent="0.25">
      <c r="B3144" s="123" t="s">
        <v>199</v>
      </c>
      <c r="C3144" s="199" t="s">
        <v>12</v>
      </c>
      <c r="D3144" s="422" t="s">
        <v>12</v>
      </c>
      <c r="E3144" s="422" t="s">
        <v>12</v>
      </c>
      <c r="F3144" s="422" t="s">
        <v>12</v>
      </c>
      <c r="G3144" s="422" t="s">
        <v>12</v>
      </c>
      <c r="H3144" s="422" t="s">
        <v>12</v>
      </c>
      <c r="J3144" s="422" t="s">
        <v>12</v>
      </c>
      <c r="K3144" s="422" t="s">
        <v>12</v>
      </c>
      <c r="L3144" s="71" t="s">
        <v>12</v>
      </c>
      <c r="N3144" s="46"/>
      <c r="O3144" s="46"/>
      <c r="P3144" s="46"/>
    </row>
    <row r="3145" spans="2:16" s="3" customFormat="1" ht="13.2" x14ac:dyDescent="0.25">
      <c r="B3145" s="123"/>
      <c r="C3145" s="227"/>
      <c r="D3145" s="580"/>
      <c r="E3145" s="580"/>
      <c r="F3145" s="349"/>
      <c r="G3145" s="349"/>
      <c r="H3145" s="349"/>
      <c r="J3145" s="349"/>
      <c r="K3145" s="349"/>
      <c r="L3145" s="51"/>
      <c r="N3145" s="46"/>
      <c r="O3145" s="46"/>
      <c r="P3145" s="46"/>
    </row>
    <row r="3146" spans="2:16" s="3" customFormat="1" ht="13.2" x14ac:dyDescent="0.25">
      <c r="B3146" s="126" t="s">
        <v>335</v>
      </c>
      <c r="C3146" s="227"/>
      <c r="D3146" s="580"/>
      <c r="E3146" s="580"/>
      <c r="F3146" s="349"/>
      <c r="G3146" s="349"/>
      <c r="H3146" s="349"/>
      <c r="J3146" s="349"/>
      <c r="K3146" s="349"/>
      <c r="L3146" s="51"/>
      <c r="N3146" s="46"/>
      <c r="O3146" s="46"/>
      <c r="P3146" s="46"/>
    </row>
    <row r="3147" spans="2:16" s="3" customFormat="1" ht="22.8" x14ac:dyDescent="0.25">
      <c r="B3147" s="128" t="s">
        <v>290</v>
      </c>
      <c r="C3147" s="227" t="s">
        <v>210</v>
      </c>
      <c r="D3147" s="580" t="s">
        <v>43</v>
      </c>
      <c r="E3147" s="676" t="s">
        <v>762</v>
      </c>
      <c r="F3147" s="677">
        <v>0.75</v>
      </c>
      <c r="G3147" s="349" t="s">
        <v>12</v>
      </c>
      <c r="H3147" s="349" t="s">
        <v>628</v>
      </c>
      <c r="J3147" s="349" t="s">
        <v>149</v>
      </c>
      <c r="K3147" s="349" t="s">
        <v>553</v>
      </c>
      <c r="L3147" s="51" t="s">
        <v>43</v>
      </c>
      <c r="N3147" s="46"/>
      <c r="O3147" s="46"/>
      <c r="P3147" s="46"/>
    </row>
    <row r="3148" spans="2:16" s="3" customFormat="1" ht="13.2" x14ac:dyDescent="0.25">
      <c r="B3148" s="128"/>
      <c r="C3148" s="227"/>
      <c r="D3148" s="580"/>
      <c r="E3148" s="580"/>
      <c r="F3148" s="357"/>
      <c r="G3148" s="349"/>
      <c r="H3148" s="349"/>
      <c r="J3148" s="349"/>
      <c r="K3148" s="349"/>
      <c r="L3148" s="51"/>
      <c r="N3148" s="46"/>
      <c r="O3148" s="46"/>
      <c r="P3148" s="46"/>
    </row>
    <row r="3149" spans="2:16" s="3" customFormat="1" ht="13.2" x14ac:dyDescent="0.25">
      <c r="B3149" s="126" t="s">
        <v>336</v>
      </c>
      <c r="C3149" s="209"/>
      <c r="D3149" s="350"/>
      <c r="E3149" s="355"/>
      <c r="F3149" s="356"/>
      <c r="G3149" s="350"/>
      <c r="H3149" s="350"/>
      <c r="J3149" s="355"/>
      <c r="K3149" s="350"/>
      <c r="L3149" s="229"/>
      <c r="N3149" s="46"/>
      <c r="O3149" s="46"/>
      <c r="P3149" s="46"/>
    </row>
    <row r="3150" spans="2:16" s="3" customFormat="1" ht="22.8" x14ac:dyDescent="0.25">
      <c r="B3150" s="127" t="s">
        <v>221</v>
      </c>
      <c r="C3150" s="209" t="s">
        <v>222</v>
      </c>
      <c r="D3150" s="350" t="s">
        <v>43</v>
      </c>
      <c r="E3150" s="355" t="s">
        <v>221</v>
      </c>
      <c r="F3150" s="356" t="s">
        <v>223</v>
      </c>
      <c r="G3150" s="350" t="s">
        <v>10</v>
      </c>
      <c r="H3150" s="350" t="s">
        <v>224</v>
      </c>
      <c r="J3150" s="355" t="s">
        <v>150</v>
      </c>
      <c r="K3150" s="350" t="s">
        <v>211</v>
      </c>
      <c r="L3150" s="229" t="s">
        <v>43</v>
      </c>
      <c r="N3150" s="46"/>
      <c r="O3150" s="46"/>
      <c r="P3150" s="46"/>
    </row>
    <row r="3151" spans="2:16" s="3" customFormat="1" ht="26.4" x14ac:dyDescent="0.25">
      <c r="B3151" s="179" t="s">
        <v>213</v>
      </c>
      <c r="C3151" s="209" t="s">
        <v>210</v>
      </c>
      <c r="D3151" s="350" t="s">
        <v>48</v>
      </c>
      <c r="E3151" s="355" t="s">
        <v>225</v>
      </c>
      <c r="F3151" s="356">
        <v>0.54166666666666663</v>
      </c>
      <c r="G3151" s="350" t="s">
        <v>10</v>
      </c>
      <c r="H3151" s="350" t="s">
        <v>254</v>
      </c>
      <c r="J3151" s="355"/>
      <c r="K3151" s="350" t="s">
        <v>211</v>
      </c>
      <c r="L3151" s="229" t="s">
        <v>43</v>
      </c>
      <c r="N3151" s="46"/>
      <c r="O3151" s="46"/>
      <c r="P3151" s="46"/>
    </row>
    <row r="3152" spans="2:16" s="3" customFormat="1" ht="13.2" x14ac:dyDescent="0.25">
      <c r="B3152" s="179"/>
      <c r="C3152" s="209"/>
      <c r="D3152" s="350"/>
      <c r="E3152" s="355"/>
      <c r="F3152" s="356"/>
      <c r="G3152" s="350"/>
      <c r="H3152" s="350"/>
      <c r="J3152" s="355"/>
      <c r="K3152" s="350"/>
      <c r="L3152" s="229"/>
      <c r="N3152" s="46"/>
      <c r="O3152" s="46"/>
      <c r="P3152" s="46"/>
    </row>
    <row r="3153" spans="1:17" s="3" customFormat="1" ht="13.2" x14ac:dyDescent="0.25">
      <c r="B3153" s="126" t="s">
        <v>338</v>
      </c>
      <c r="C3153" s="204"/>
      <c r="D3153" s="579"/>
      <c r="E3153" s="579"/>
      <c r="F3153" s="579"/>
      <c r="G3153" s="579"/>
      <c r="H3153" s="579"/>
      <c r="J3153" s="579"/>
      <c r="K3153" s="579"/>
      <c r="L3153" s="206"/>
      <c r="N3153" s="46"/>
      <c r="O3153" s="46"/>
      <c r="P3153" s="46"/>
    </row>
    <row r="3154" spans="1:17" s="3" customFormat="1" ht="13.2" x14ac:dyDescent="0.25">
      <c r="B3154" s="75" t="s">
        <v>554</v>
      </c>
      <c r="C3154" s="230" t="s">
        <v>210</v>
      </c>
      <c r="D3154" s="355" t="s">
        <v>43</v>
      </c>
      <c r="E3154" s="355" t="s">
        <v>42</v>
      </c>
      <c r="F3154" s="356">
        <v>0.74652777777777779</v>
      </c>
      <c r="G3154" s="355" t="s">
        <v>233</v>
      </c>
      <c r="H3154" s="355" t="s">
        <v>121</v>
      </c>
      <c r="J3154" s="355" t="s">
        <v>236</v>
      </c>
      <c r="K3154" s="355" t="s">
        <v>237</v>
      </c>
      <c r="L3154" s="231" t="s">
        <v>43</v>
      </c>
      <c r="N3154" s="46"/>
      <c r="O3154" s="46"/>
      <c r="P3154" s="46"/>
    </row>
    <row r="3155" spans="1:17" s="3" customFormat="1" ht="22.8" x14ac:dyDescent="0.25">
      <c r="B3155" s="129" t="s">
        <v>228</v>
      </c>
      <c r="C3155" s="230" t="s">
        <v>234</v>
      </c>
      <c r="D3155" s="355" t="s">
        <v>106</v>
      </c>
      <c r="E3155" s="355" t="s">
        <v>235</v>
      </c>
      <c r="F3155" s="356">
        <v>0.76041666666666663</v>
      </c>
      <c r="G3155" s="355">
        <v>2</v>
      </c>
      <c r="H3155" s="355" t="s">
        <v>121</v>
      </c>
      <c r="J3155" s="582" t="s">
        <v>236</v>
      </c>
      <c r="K3155" s="355" t="s">
        <v>238</v>
      </c>
      <c r="L3155" s="231" t="s">
        <v>55</v>
      </c>
      <c r="N3155" s="46"/>
      <c r="O3155" s="46"/>
      <c r="P3155" s="46"/>
    </row>
    <row r="3156" spans="1:17" s="3" customFormat="1" ht="13.2" x14ac:dyDescent="0.25">
      <c r="B3156" s="129"/>
      <c r="C3156" s="230"/>
      <c r="D3156" s="355"/>
      <c r="E3156" s="355"/>
      <c r="F3156" s="356"/>
      <c r="G3156" s="355"/>
      <c r="H3156" s="355"/>
      <c r="J3156" s="582"/>
      <c r="K3156" s="355"/>
      <c r="L3156" s="231"/>
      <c r="N3156" s="46"/>
      <c r="O3156" s="46"/>
      <c r="P3156" s="46"/>
    </row>
    <row r="3157" spans="1:17" s="211" customFormat="1" x14ac:dyDescent="0.3">
      <c r="A3157" s="208"/>
      <c r="B3157" s="289" t="s">
        <v>339</v>
      </c>
      <c r="C3157" s="230"/>
      <c r="D3157" s="355"/>
      <c r="E3157" s="355"/>
      <c r="F3157" s="356"/>
      <c r="G3157" s="355"/>
      <c r="H3157" s="355"/>
      <c r="J3157" s="352"/>
      <c r="K3157" s="355"/>
      <c r="L3157" s="231"/>
      <c r="N3157" s="210"/>
      <c r="O3157" s="210"/>
      <c r="P3157" s="210"/>
      <c r="Q3157" s="210"/>
    </row>
    <row r="3158" spans="1:17" s="211" customFormat="1" ht="22.8" x14ac:dyDescent="0.3">
      <c r="A3158" s="208"/>
      <c r="B3158" s="127" t="s">
        <v>284</v>
      </c>
      <c r="C3158" s="230" t="s">
        <v>572</v>
      </c>
      <c r="D3158" s="355" t="s">
        <v>189</v>
      </c>
      <c r="E3158" s="355" t="s">
        <v>10</v>
      </c>
      <c r="F3158" s="357">
        <v>0.66666666666666663</v>
      </c>
      <c r="G3158" s="355">
        <v>6</v>
      </c>
      <c r="H3158" s="355" t="s">
        <v>263</v>
      </c>
      <c r="J3158" s="352" t="s">
        <v>149</v>
      </c>
      <c r="K3158" s="355" t="s">
        <v>287</v>
      </c>
      <c r="L3158" s="231" t="s">
        <v>43</v>
      </c>
      <c r="N3158" s="210"/>
      <c r="O3158" s="210"/>
      <c r="P3158" s="210"/>
      <c r="Q3158" s="210"/>
    </row>
    <row r="3159" spans="1:17" s="3" customFormat="1" ht="13.2" x14ac:dyDescent="0.25">
      <c r="B3159" s="129"/>
      <c r="C3159" s="230"/>
      <c r="D3159" s="355"/>
      <c r="E3159" s="355"/>
      <c r="F3159" s="356"/>
      <c r="G3159" s="355"/>
      <c r="H3159" s="355"/>
      <c r="J3159" s="582"/>
      <c r="K3159" s="355"/>
      <c r="L3159" s="231"/>
      <c r="N3159" s="46"/>
      <c r="O3159" s="46"/>
      <c r="P3159" s="46"/>
    </row>
    <row r="3160" spans="1:17" s="3" customFormat="1" ht="13.2" x14ac:dyDescent="0.25">
      <c r="B3160" s="126" t="s">
        <v>340</v>
      </c>
      <c r="C3160" s="199"/>
      <c r="D3160" s="422"/>
      <c r="E3160" s="422"/>
      <c r="F3160" s="422"/>
      <c r="G3160" s="422"/>
      <c r="H3160" s="422"/>
      <c r="J3160" s="422"/>
      <c r="K3160" s="422"/>
      <c r="L3160" s="71"/>
      <c r="N3160" s="46"/>
      <c r="O3160" s="46"/>
      <c r="P3160" s="46"/>
    </row>
    <row r="3161" spans="1:17" s="3" customFormat="1" ht="13.2" x14ac:dyDescent="0.25">
      <c r="B3161" s="127" t="s">
        <v>255</v>
      </c>
      <c r="C3161" s="199" t="s">
        <v>610</v>
      </c>
      <c r="D3161" s="422" t="s">
        <v>106</v>
      </c>
      <c r="E3161" s="422" t="s">
        <v>225</v>
      </c>
      <c r="F3161" s="426">
        <v>0.58333333333333337</v>
      </c>
      <c r="G3161" s="422" t="s">
        <v>185</v>
      </c>
      <c r="H3161" s="422" t="s">
        <v>254</v>
      </c>
      <c r="J3161" s="349" t="s">
        <v>12</v>
      </c>
      <c r="K3161" s="349" t="s">
        <v>264</v>
      </c>
      <c r="L3161" s="51" t="s">
        <v>232</v>
      </c>
      <c r="N3161" s="46"/>
      <c r="O3161" s="46"/>
      <c r="P3161" s="46"/>
    </row>
    <row r="3162" spans="1:17" s="3" customFormat="1" ht="22.8" x14ac:dyDescent="0.25">
      <c r="B3162" s="97" t="s">
        <v>256</v>
      </c>
      <c r="C3162" s="232" t="s">
        <v>130</v>
      </c>
      <c r="D3162" s="98" t="s">
        <v>43</v>
      </c>
      <c r="E3162" s="98" t="s">
        <v>256</v>
      </c>
      <c r="F3162" s="100">
        <v>0.63541666666666663</v>
      </c>
      <c r="G3162" s="167" t="s">
        <v>262</v>
      </c>
      <c r="H3162" s="167" t="s">
        <v>263</v>
      </c>
      <c r="I3162" s="689"/>
      <c r="J3162" s="167" t="s">
        <v>150</v>
      </c>
      <c r="K3162" s="495" t="s">
        <v>264</v>
      </c>
      <c r="L3162" s="233" t="s">
        <v>43</v>
      </c>
      <c r="N3162" s="46"/>
      <c r="O3162" s="46"/>
      <c r="P3162" s="46"/>
    </row>
    <row r="3163" spans="1:17" s="3" customFormat="1" ht="13.2" x14ac:dyDescent="0.25">
      <c r="B3163" s="168"/>
      <c r="C3163" s="70"/>
      <c r="D3163" s="70"/>
      <c r="E3163" s="46"/>
      <c r="F3163" s="46"/>
      <c r="G3163" s="46"/>
      <c r="H3163" s="46"/>
      <c r="I3163" s="46"/>
      <c r="J3163" s="46"/>
      <c r="K3163" s="46"/>
      <c r="L3163" s="46"/>
      <c r="M3163" s="46"/>
      <c r="N3163" s="46"/>
      <c r="O3163" s="46"/>
      <c r="P3163" s="46"/>
    </row>
    <row r="3164" spans="1:17" s="3" customFormat="1" ht="13.2" x14ac:dyDescent="0.25">
      <c r="B3164" s="708" t="s">
        <v>555</v>
      </c>
      <c r="C3164" s="708"/>
      <c r="D3164" s="708"/>
      <c r="E3164" s="708"/>
      <c r="F3164" s="708"/>
      <c r="G3164" s="708"/>
      <c r="H3164" s="708"/>
      <c r="I3164" s="708"/>
      <c r="J3164" s="708"/>
      <c r="K3164" s="708"/>
      <c r="L3164" s="708"/>
      <c r="M3164" s="708"/>
      <c r="N3164" s="708"/>
      <c r="O3164" s="708"/>
      <c r="P3164" s="708"/>
    </row>
    <row r="3165" spans="1:17" s="3" customFormat="1" ht="13.2" x14ac:dyDescent="0.25">
      <c r="B3165" s="709" t="s">
        <v>556</v>
      </c>
      <c r="C3165" s="709"/>
      <c r="D3165" s="709"/>
      <c r="E3165" s="709"/>
      <c r="F3165" s="709"/>
      <c r="G3165" s="709"/>
      <c r="H3165" s="709"/>
      <c r="I3165" s="709"/>
      <c r="J3165" s="709"/>
      <c r="K3165" s="709"/>
      <c r="L3165" s="709"/>
      <c r="M3165" s="709"/>
      <c r="N3165" s="709"/>
      <c r="O3165" s="709"/>
      <c r="P3165" s="709"/>
    </row>
    <row r="3166" spans="1:17" s="3" customFormat="1" ht="13.2" x14ac:dyDescent="0.25">
      <c r="B3166" s="44" t="s">
        <v>324</v>
      </c>
      <c r="C3166" s="102"/>
      <c r="D3166" s="102"/>
      <c r="E3166" s="46"/>
      <c r="F3166" s="46"/>
      <c r="G3166" s="46"/>
      <c r="H3166" s="46"/>
      <c r="I3166" s="46"/>
      <c r="J3166" s="46"/>
      <c r="K3166" s="46"/>
      <c r="L3166" s="46"/>
      <c r="M3166" s="46"/>
      <c r="N3166" s="46"/>
      <c r="O3166" s="46"/>
      <c r="P3166" s="46"/>
    </row>
    <row r="3167" spans="1:17" s="3" customFormat="1" ht="13.2" x14ac:dyDescent="0.25">
      <c r="B3167" s="103"/>
      <c r="C3167" s="45"/>
      <c r="D3167" s="45"/>
      <c r="E3167" s="46"/>
      <c r="F3167" s="46"/>
      <c r="G3167" s="46"/>
      <c r="H3167" s="46"/>
      <c r="I3167" s="46"/>
      <c r="J3167" s="46"/>
      <c r="K3167" s="46"/>
      <c r="L3167" s="46"/>
      <c r="M3167" s="46"/>
      <c r="N3167" s="46"/>
      <c r="O3167" s="46"/>
      <c r="P3167" s="46"/>
    </row>
    <row r="3168" spans="1:17" s="3" customFormat="1" ht="13.8" customHeight="1" x14ac:dyDescent="0.25">
      <c r="B3168" s="752" t="s">
        <v>34</v>
      </c>
      <c r="C3168" s="700" t="s">
        <v>482</v>
      </c>
      <c r="D3168" s="701"/>
      <c r="E3168" s="701"/>
      <c r="F3168" s="701"/>
      <c r="G3168" s="701"/>
      <c r="H3168" s="701"/>
      <c r="I3168" s="701"/>
      <c r="J3168" s="700" t="s">
        <v>514</v>
      </c>
      <c r="K3168" s="701"/>
      <c r="L3168" s="701"/>
      <c r="M3168" s="701"/>
      <c r="N3168" s="701"/>
      <c r="O3168" s="701"/>
      <c r="P3168" s="701"/>
    </row>
    <row r="3169" spans="2:16" s="3" customFormat="1" ht="13.2" x14ac:dyDescent="0.25">
      <c r="B3169" s="753"/>
      <c r="C3169" s="262">
        <v>2014</v>
      </c>
      <c r="D3169" s="263">
        <v>2015</v>
      </c>
      <c r="E3169" s="263">
        <v>2016</v>
      </c>
      <c r="F3169" s="263">
        <v>2017</v>
      </c>
      <c r="G3169" s="263">
        <v>2018</v>
      </c>
      <c r="H3169" s="263">
        <v>2019</v>
      </c>
      <c r="I3169" s="263">
        <v>2019</v>
      </c>
      <c r="J3169" s="386">
        <v>2014</v>
      </c>
      <c r="K3169" s="387">
        <v>2015</v>
      </c>
      <c r="L3169" s="387">
        <v>2016</v>
      </c>
      <c r="M3169" s="387">
        <v>2017</v>
      </c>
      <c r="N3169" s="387">
        <v>2018</v>
      </c>
      <c r="O3169" s="387">
        <v>2019</v>
      </c>
      <c r="P3169" s="387">
        <v>2020</v>
      </c>
    </row>
    <row r="3170" spans="2:16" s="3" customFormat="1" ht="13.2" x14ac:dyDescent="0.25">
      <c r="B3170" s="169" t="s">
        <v>327</v>
      </c>
      <c r="C3170" s="489"/>
      <c r="D3170" s="427"/>
      <c r="E3170" s="427"/>
      <c r="F3170" s="427"/>
      <c r="G3170" s="427"/>
      <c r="H3170" s="427"/>
      <c r="I3170" s="427"/>
      <c r="J3170" s="234"/>
      <c r="K3170" s="235"/>
      <c r="L3170" s="235"/>
      <c r="M3170" s="235"/>
      <c r="N3170" s="235"/>
      <c r="O3170" s="235"/>
      <c r="P3170" s="571"/>
    </row>
    <row r="3171" spans="2:16" s="3" customFormat="1" ht="13.2" x14ac:dyDescent="0.25">
      <c r="B3171" s="122" t="s">
        <v>716</v>
      </c>
      <c r="C3171" s="236"/>
      <c r="D3171" s="237" t="s">
        <v>10</v>
      </c>
      <c r="E3171" s="237" t="s">
        <v>10</v>
      </c>
      <c r="F3171" s="237" t="s">
        <v>10</v>
      </c>
      <c r="G3171" s="237">
        <v>8.4309999999999992</v>
      </c>
      <c r="H3171" s="237">
        <v>5.3999999999999999E-2</v>
      </c>
      <c r="I3171" s="490">
        <v>4.2520000000000002E-2</v>
      </c>
      <c r="J3171" s="325" t="s">
        <v>10</v>
      </c>
      <c r="K3171" s="428" t="s">
        <v>10</v>
      </c>
      <c r="L3171" s="428" t="s">
        <v>10</v>
      </c>
      <c r="M3171" s="428" t="s">
        <v>10</v>
      </c>
      <c r="N3171" s="428" t="s">
        <v>10</v>
      </c>
      <c r="O3171" s="428">
        <f>(H3171/G3171-1)*100</f>
        <v>-99.359506582849008</v>
      </c>
      <c r="P3171" s="572">
        <f>(I3171/H3171-1)*100</f>
        <v>-21.259259259259256</v>
      </c>
    </row>
    <row r="3172" spans="2:16" s="3" customFormat="1" ht="13.2" x14ac:dyDescent="0.25">
      <c r="B3172" s="122" t="s">
        <v>722</v>
      </c>
      <c r="C3172" s="236"/>
      <c r="D3172" s="237" t="s">
        <v>10</v>
      </c>
      <c r="E3172" s="237" t="s">
        <v>10</v>
      </c>
      <c r="F3172" s="237" t="s">
        <v>10</v>
      </c>
      <c r="G3172" s="237" t="s">
        <v>10</v>
      </c>
      <c r="H3172" s="237">
        <v>261.73399999999998</v>
      </c>
      <c r="I3172" s="490">
        <v>147.55000000000001</v>
      </c>
      <c r="J3172" s="325" t="s">
        <v>10</v>
      </c>
      <c r="K3172" s="428" t="s">
        <v>10</v>
      </c>
      <c r="L3172" s="428" t="s">
        <v>10</v>
      </c>
      <c r="M3172" s="428" t="s">
        <v>10</v>
      </c>
      <c r="N3172" s="428" t="s">
        <v>10</v>
      </c>
      <c r="O3172" s="428" t="s">
        <v>10</v>
      </c>
      <c r="P3172" s="572">
        <f>(I3172/H3172-1)*100</f>
        <v>-43.625971406084027</v>
      </c>
    </row>
    <row r="3173" spans="2:16" s="3" customFormat="1" ht="13.2" x14ac:dyDescent="0.25">
      <c r="B3173" s="122"/>
      <c r="C3173" s="236"/>
      <c r="D3173" s="237"/>
      <c r="E3173" s="237"/>
      <c r="F3173" s="237"/>
      <c r="G3173" s="237"/>
      <c r="H3173" s="237"/>
      <c r="I3173" s="237"/>
      <c r="J3173" s="325"/>
      <c r="K3173" s="429"/>
      <c r="L3173" s="429"/>
      <c r="M3173" s="429"/>
      <c r="N3173" s="429"/>
      <c r="O3173" s="429"/>
      <c r="P3173" s="572"/>
    </row>
    <row r="3174" spans="2:16" s="3" customFormat="1" ht="13.2" x14ac:dyDescent="0.25">
      <c r="B3174" s="126" t="s">
        <v>329</v>
      </c>
      <c r="C3174" s="236"/>
      <c r="D3174" s="237"/>
      <c r="E3174" s="237"/>
      <c r="F3174" s="237"/>
      <c r="G3174" s="237"/>
      <c r="H3174" s="237"/>
      <c r="I3174" s="237"/>
      <c r="J3174" s="325"/>
      <c r="K3174" s="429"/>
      <c r="L3174" s="429"/>
      <c r="M3174" s="429"/>
      <c r="N3174" s="429"/>
      <c r="O3174" s="429"/>
      <c r="P3174" s="572"/>
    </row>
    <row r="3175" spans="2:16" s="3" customFormat="1" ht="13.2" x14ac:dyDescent="0.25">
      <c r="B3175" s="122" t="s">
        <v>297</v>
      </c>
      <c r="C3175" s="236">
        <v>3.9497100000000001</v>
      </c>
      <c r="D3175" s="237">
        <v>4.1398479999999998</v>
      </c>
      <c r="E3175" s="237">
        <v>4.2177470000000001</v>
      </c>
      <c r="F3175" s="237">
        <v>4.4033249999999997</v>
      </c>
      <c r="G3175" s="237">
        <v>4.5630100000000002</v>
      </c>
      <c r="H3175" s="237">
        <v>4.9227349999999994</v>
      </c>
      <c r="I3175" s="237">
        <v>5.8644939999999997</v>
      </c>
      <c r="J3175" s="325">
        <v>-0.41234836351606424</v>
      </c>
      <c r="K3175" s="429">
        <v>4.8139736841438907</v>
      </c>
      <c r="L3175" s="429">
        <v>1.8816874435969799</v>
      </c>
      <c r="M3175" s="429">
        <v>4.3999320016112842</v>
      </c>
      <c r="N3175" s="429">
        <v>3.6264640924755787</v>
      </c>
      <c r="O3175" s="429">
        <v>7.883502337272974</v>
      </c>
      <c r="P3175" s="572">
        <f>(I3175/H3175-1)*100</f>
        <v>19.130808381925913</v>
      </c>
    </row>
    <row r="3176" spans="2:16" s="3" customFormat="1" ht="13.2" x14ac:dyDescent="0.25">
      <c r="B3176" s="122" t="s">
        <v>317</v>
      </c>
      <c r="C3176" s="236">
        <v>19.160366999999997</v>
      </c>
      <c r="D3176" s="237">
        <v>18.000965000000001</v>
      </c>
      <c r="E3176" s="237">
        <v>17.798741499999998</v>
      </c>
      <c r="F3176" s="237">
        <v>17.469390999999998</v>
      </c>
      <c r="G3176" s="237">
        <v>15.330347000000002</v>
      </c>
      <c r="H3176" s="237">
        <v>35.942698000000007</v>
      </c>
      <c r="I3176" s="237">
        <v>35.942698000000007</v>
      </c>
      <c r="J3176" s="325">
        <v>-8.4640951557700248</v>
      </c>
      <c r="K3176" s="429">
        <v>-6.0510427592540221</v>
      </c>
      <c r="L3176" s="429">
        <v>-1.1234036619703569</v>
      </c>
      <c r="M3176" s="429">
        <v>-1.8504145363311242</v>
      </c>
      <c r="N3176" s="429">
        <v>-12.24452529570147</v>
      </c>
      <c r="O3176" s="429">
        <v>134.45456257448055</v>
      </c>
      <c r="P3176" s="572">
        <f>(I3176/H3176-1)*100</f>
        <v>0</v>
      </c>
    </row>
    <row r="3177" spans="2:16" s="3" customFormat="1" ht="13.2" x14ac:dyDescent="0.25">
      <c r="B3177" s="122" t="s">
        <v>295</v>
      </c>
      <c r="C3177" s="236">
        <v>116.942351</v>
      </c>
      <c r="D3177" s="237">
        <v>309.81767099999996</v>
      </c>
      <c r="E3177" s="237">
        <v>405.35254500000002</v>
      </c>
      <c r="F3177" s="237">
        <v>413.074749</v>
      </c>
      <c r="G3177" s="237">
        <v>478.26846</v>
      </c>
      <c r="H3177" s="237">
        <v>582.90540800000008</v>
      </c>
      <c r="I3177" s="479">
        <v>674.74135000000001</v>
      </c>
      <c r="J3177" s="325">
        <v>35.962544246378805</v>
      </c>
      <c r="K3177" s="429">
        <v>164.93196720493498</v>
      </c>
      <c r="L3177" s="429">
        <v>30.835837636904849</v>
      </c>
      <c r="M3177" s="429">
        <v>1.905058718701258</v>
      </c>
      <c r="N3177" s="429">
        <v>15.782545691264227</v>
      </c>
      <c r="O3177" s="429">
        <v>21.87828735350854</v>
      </c>
      <c r="P3177" s="572">
        <f>(I3177/H3177-1)*100</f>
        <v>15.754861893475503</v>
      </c>
    </row>
    <row r="3178" spans="2:16" s="3" customFormat="1" ht="13.2" x14ac:dyDescent="0.25">
      <c r="B3178" s="122"/>
      <c r="C3178" s="236"/>
      <c r="D3178" s="237"/>
      <c r="E3178" s="237"/>
      <c r="F3178" s="237"/>
      <c r="G3178" s="237"/>
      <c r="H3178" s="237"/>
      <c r="I3178" s="237"/>
      <c r="J3178" s="325"/>
      <c r="K3178" s="429"/>
      <c r="L3178" s="429"/>
      <c r="M3178" s="429"/>
      <c r="N3178" s="429"/>
      <c r="O3178" s="429"/>
      <c r="P3178" s="572"/>
    </row>
    <row r="3179" spans="2:16" s="3" customFormat="1" ht="13.2" x14ac:dyDescent="0.25">
      <c r="B3179" s="125" t="s">
        <v>331</v>
      </c>
      <c r="C3179" s="236"/>
      <c r="D3179" s="237"/>
      <c r="E3179" s="237"/>
      <c r="F3179" s="237"/>
      <c r="G3179" s="237"/>
      <c r="H3179" s="238"/>
      <c r="I3179" s="238"/>
      <c r="J3179" s="325"/>
      <c r="K3179" s="428"/>
      <c r="L3179" s="428"/>
      <c r="M3179" s="428"/>
      <c r="N3179" s="428"/>
      <c r="O3179" s="429"/>
      <c r="P3179" s="572"/>
    </row>
    <row r="3180" spans="2:16" s="3" customFormat="1" ht="13.2" x14ac:dyDescent="0.25">
      <c r="B3180" s="122" t="s">
        <v>114</v>
      </c>
      <c r="C3180" s="236">
        <v>0.85219300000000009</v>
      </c>
      <c r="D3180" s="237">
        <v>0.68300000000000005</v>
      </c>
      <c r="E3180" s="237">
        <v>0.61626000000000003</v>
      </c>
      <c r="F3180" s="237">
        <v>0.72327200000000003</v>
      </c>
      <c r="G3180" s="237">
        <v>0.88045499999999999</v>
      </c>
      <c r="H3180" s="237">
        <v>0.60870599999999997</v>
      </c>
      <c r="I3180" s="237">
        <v>0.88045499999999999</v>
      </c>
      <c r="J3180" s="325">
        <v>2.5465987990806642</v>
      </c>
      <c r="K3180" s="428">
        <v>-19.853835926838169</v>
      </c>
      <c r="L3180" s="428">
        <v>-9.7715959004392445</v>
      </c>
      <c r="M3180" s="428">
        <v>17.364748645052419</v>
      </c>
      <c r="N3180" s="428">
        <v>21.732211394883237</v>
      </c>
      <c r="O3180" s="428">
        <v>-30.864609775627372</v>
      </c>
      <c r="P3180" s="572">
        <f>(I3180/H3180-1)*100</f>
        <v>44.643719628194887</v>
      </c>
    </row>
    <row r="3181" spans="2:16" s="3" customFormat="1" ht="13.2" x14ac:dyDescent="0.25">
      <c r="B3181" s="122" t="s">
        <v>125</v>
      </c>
      <c r="C3181" s="236">
        <v>1.2312719999999999</v>
      </c>
      <c r="D3181" s="237">
        <v>1.1993779999999998</v>
      </c>
      <c r="E3181" s="237">
        <v>1.1436780000000002</v>
      </c>
      <c r="F3181" s="237">
        <v>1.0490109999999999</v>
      </c>
      <c r="G3181" s="237">
        <v>1.1782280000000001</v>
      </c>
      <c r="H3181" s="237">
        <v>1.2836590000000001</v>
      </c>
      <c r="I3181" s="237">
        <v>1.1782280000000001</v>
      </c>
      <c r="J3181" s="325">
        <v>-12.263445097315483</v>
      </c>
      <c r="K3181" s="428">
        <v>-2.5903293504603409</v>
      </c>
      <c r="L3181" s="428">
        <v>-4.6440738449429304</v>
      </c>
      <c r="M3181" s="428">
        <v>-8.2774172450637558</v>
      </c>
      <c r="N3181" s="428">
        <v>12.317983319526693</v>
      </c>
      <c r="O3181" s="428">
        <v>8.9482680771463698</v>
      </c>
      <c r="P3181" s="572">
        <f>(I3181/H3181-1)*100</f>
        <v>-8.2133183345421195</v>
      </c>
    </row>
    <row r="3182" spans="2:16" s="3" customFormat="1" ht="13.2" x14ac:dyDescent="0.25">
      <c r="B3182" s="122"/>
      <c r="C3182" s="236"/>
      <c r="D3182" s="237"/>
      <c r="E3182" s="237"/>
      <c r="F3182" s="237"/>
      <c r="G3182" s="237"/>
      <c r="H3182" s="238"/>
      <c r="I3182" s="238"/>
      <c r="J3182" s="325"/>
      <c r="K3182" s="429"/>
      <c r="L3182" s="429"/>
      <c r="M3182" s="429"/>
      <c r="N3182" s="429"/>
      <c r="O3182" s="429"/>
      <c r="P3182" s="572"/>
    </row>
    <row r="3183" spans="2:16" s="3" customFormat="1" ht="13.2" x14ac:dyDescent="0.25">
      <c r="B3183" s="125" t="s">
        <v>332</v>
      </c>
      <c r="C3183" s="236"/>
      <c r="D3183" s="237"/>
      <c r="E3183" s="237"/>
      <c r="F3183" s="237"/>
      <c r="G3183" s="237"/>
      <c r="H3183" s="238"/>
      <c r="I3183" s="238"/>
      <c r="J3183" s="325"/>
      <c r="K3183" s="428"/>
      <c r="L3183" s="428"/>
      <c r="M3183" s="428"/>
      <c r="N3183" s="428"/>
      <c r="O3183" s="429"/>
      <c r="P3183" s="572"/>
    </row>
    <row r="3184" spans="2:16" s="3" customFormat="1" ht="13.2" x14ac:dyDescent="0.25">
      <c r="B3184" s="127" t="s">
        <v>557</v>
      </c>
      <c r="C3184" s="236">
        <v>2.4538000000000001E-2</v>
      </c>
      <c r="D3184" s="237">
        <v>5.9825999999999997E-2</v>
      </c>
      <c r="E3184" s="237">
        <v>3.3264000000000002E-2</v>
      </c>
      <c r="F3184" s="237">
        <v>3.9774000000000004E-2</v>
      </c>
      <c r="G3184" s="237" t="s">
        <v>10</v>
      </c>
      <c r="H3184" s="237" t="s">
        <v>10</v>
      </c>
      <c r="I3184" s="237" t="s">
        <v>10</v>
      </c>
      <c r="J3184" s="325">
        <v>-50.223141837065889</v>
      </c>
      <c r="K3184" s="428">
        <v>143.80960143450974</v>
      </c>
      <c r="L3184" s="428">
        <v>-44.398756393541262</v>
      </c>
      <c r="M3184" s="428">
        <v>19.570707070707073</v>
      </c>
      <c r="N3184" s="428" t="s">
        <v>10</v>
      </c>
      <c r="O3184" s="428" t="s">
        <v>10</v>
      </c>
      <c r="P3184" s="572"/>
    </row>
    <row r="3185" spans="2:16" s="3" customFormat="1" ht="13.2" x14ac:dyDescent="0.25">
      <c r="B3185" s="127" t="s">
        <v>558</v>
      </c>
      <c r="C3185" s="236">
        <v>3.7339999999999999E-3</v>
      </c>
      <c r="D3185" s="237">
        <v>3.1610000000000002E-3</v>
      </c>
      <c r="E3185" s="237">
        <v>1.8369999999999999E-3</v>
      </c>
      <c r="F3185" s="237">
        <v>2.0430000000000001E-3</v>
      </c>
      <c r="G3185" s="237">
        <v>2.5969999999999999E-3</v>
      </c>
      <c r="H3185" s="237">
        <v>2.5769999999999999E-3</v>
      </c>
      <c r="I3185" s="237">
        <v>2.5769999999999999E-3</v>
      </c>
      <c r="J3185" s="325">
        <v>-28.467432950191569</v>
      </c>
      <c r="K3185" s="428">
        <v>-15.345474022495974</v>
      </c>
      <c r="L3185" s="428">
        <v>-41.885479278709283</v>
      </c>
      <c r="M3185" s="428">
        <v>11.213935764833982</v>
      </c>
      <c r="N3185" s="428">
        <v>27.116984826235925</v>
      </c>
      <c r="O3185" s="428">
        <v>-0.77011936850212015</v>
      </c>
      <c r="P3185" s="572"/>
    </row>
    <row r="3186" spans="2:16" s="3" customFormat="1" ht="13.2" x14ac:dyDescent="0.25">
      <c r="B3186" s="127"/>
      <c r="C3186" s="236"/>
      <c r="D3186" s="237"/>
      <c r="E3186" s="237"/>
      <c r="F3186" s="237"/>
      <c r="G3186" s="237"/>
      <c r="H3186" s="237"/>
      <c r="I3186" s="237"/>
      <c r="J3186" s="325"/>
      <c r="K3186" s="428"/>
      <c r="L3186" s="428"/>
      <c r="M3186" s="428"/>
      <c r="N3186" s="428"/>
      <c r="O3186" s="428"/>
      <c r="P3186" s="572"/>
    </row>
    <row r="3187" spans="2:16" s="3" customFormat="1" ht="13.2" x14ac:dyDescent="0.25">
      <c r="B3187" s="126" t="s">
        <v>337</v>
      </c>
      <c r="C3187" s="236"/>
      <c r="D3187" s="237"/>
      <c r="E3187" s="237"/>
      <c r="F3187" s="237"/>
      <c r="G3187" s="237"/>
      <c r="H3187" s="237"/>
      <c r="I3187" s="237"/>
      <c r="J3187" s="325"/>
      <c r="K3187" s="428"/>
      <c r="L3187" s="428"/>
      <c r="M3187" s="428"/>
      <c r="N3187" s="428"/>
      <c r="O3187" s="428"/>
      <c r="P3187" s="572"/>
    </row>
    <row r="3188" spans="2:16" s="3" customFormat="1" ht="13.2" x14ac:dyDescent="0.25">
      <c r="B3188" s="124" t="s">
        <v>248</v>
      </c>
      <c r="C3188" s="236" t="s">
        <v>10</v>
      </c>
      <c r="D3188" s="237" t="s">
        <v>10</v>
      </c>
      <c r="E3188" s="237" t="s">
        <v>10</v>
      </c>
      <c r="F3188" s="237" t="s">
        <v>10</v>
      </c>
      <c r="G3188" s="237" t="s">
        <v>10</v>
      </c>
      <c r="H3188" s="237" t="s">
        <v>10</v>
      </c>
      <c r="I3188" s="237" t="s">
        <v>10</v>
      </c>
      <c r="J3188" s="325" t="s">
        <v>10</v>
      </c>
      <c r="K3188" s="428" t="s">
        <v>10</v>
      </c>
      <c r="L3188" s="428" t="s">
        <v>10</v>
      </c>
      <c r="M3188" s="428" t="s">
        <v>10</v>
      </c>
      <c r="N3188" s="428" t="s">
        <v>10</v>
      </c>
      <c r="O3188" s="428" t="s">
        <v>10</v>
      </c>
      <c r="P3188" s="572"/>
    </row>
    <row r="3189" spans="2:16" s="3" customFormat="1" ht="13.2" x14ac:dyDescent="0.25">
      <c r="B3189" s="122"/>
      <c r="C3189" s="236"/>
      <c r="D3189" s="237"/>
      <c r="E3189" s="237"/>
      <c r="F3189" s="237"/>
      <c r="G3189" s="237"/>
      <c r="H3189" s="237"/>
      <c r="I3189" s="237"/>
      <c r="J3189" s="325"/>
      <c r="K3189" s="428"/>
      <c r="L3189" s="428"/>
      <c r="M3189" s="428"/>
      <c r="N3189" s="428"/>
      <c r="O3189" s="428"/>
      <c r="P3189" s="572"/>
    </row>
    <row r="3190" spans="2:16" s="3" customFormat="1" ht="13.2" x14ac:dyDescent="0.25">
      <c r="B3190" s="126" t="s">
        <v>333</v>
      </c>
      <c r="C3190" s="236"/>
      <c r="D3190" s="237"/>
      <c r="E3190" s="237"/>
      <c r="F3190" s="237"/>
      <c r="G3190" s="237"/>
      <c r="H3190" s="237"/>
      <c r="I3190" s="237"/>
      <c r="J3190" s="325"/>
      <c r="K3190" s="428"/>
      <c r="L3190" s="428"/>
      <c r="M3190" s="428"/>
      <c r="N3190" s="428"/>
      <c r="O3190" s="428"/>
      <c r="P3190" s="572"/>
    </row>
    <row r="3191" spans="2:16" s="3" customFormat="1" ht="13.2" x14ac:dyDescent="0.25">
      <c r="B3191" s="122" t="s">
        <v>189</v>
      </c>
      <c r="C3191" s="236">
        <v>1.8E-5</v>
      </c>
      <c r="D3191" s="237">
        <v>2.3E-5</v>
      </c>
      <c r="E3191" s="237">
        <v>2.5999999999999998E-5</v>
      </c>
      <c r="F3191" s="237">
        <v>1.7E-5</v>
      </c>
      <c r="G3191" s="237">
        <v>1.9999999999999998E-5</v>
      </c>
      <c r="H3191" s="237">
        <v>1.8E-5</v>
      </c>
      <c r="I3191" s="477">
        <v>1.2E-5</v>
      </c>
      <c r="J3191" s="325">
        <v>30.769230769230777</v>
      </c>
      <c r="K3191" s="428">
        <v>27.777777777777768</v>
      </c>
      <c r="L3191" s="428">
        <v>13.043478260869556</v>
      </c>
      <c r="M3191" s="428">
        <v>-34.615384615384613</v>
      </c>
      <c r="N3191" s="428">
        <v>17.647058823529392</v>
      </c>
      <c r="O3191" s="428">
        <v>-9.9999999999999858</v>
      </c>
      <c r="P3191" s="572">
        <f>(I3191/H3191-1)*100</f>
        <v>-33.333333333333336</v>
      </c>
    </row>
    <row r="3192" spans="2:16" s="3" customFormat="1" ht="13.2" x14ac:dyDescent="0.25">
      <c r="B3192" s="122"/>
      <c r="C3192" s="236"/>
      <c r="D3192" s="237"/>
      <c r="E3192" s="237"/>
      <c r="F3192" s="237"/>
      <c r="G3192" s="237"/>
      <c r="H3192" s="237"/>
      <c r="I3192" s="237"/>
      <c r="J3192" s="325"/>
      <c r="K3192" s="428"/>
      <c r="L3192" s="428"/>
      <c r="M3192" s="428"/>
      <c r="N3192" s="428"/>
      <c r="O3192" s="428"/>
      <c r="P3192" s="572"/>
    </row>
    <row r="3193" spans="2:16" s="3" customFormat="1" ht="13.2" x14ac:dyDescent="0.25">
      <c r="B3193" s="126" t="s">
        <v>334</v>
      </c>
      <c r="C3193" s="236"/>
      <c r="D3193" s="237"/>
      <c r="E3193" s="237"/>
      <c r="F3193" s="237"/>
      <c r="G3193" s="237"/>
      <c r="H3193" s="237"/>
      <c r="I3193" s="237"/>
      <c r="J3193" s="325"/>
      <c r="K3193" s="428"/>
      <c r="L3193" s="428"/>
      <c r="M3193" s="428"/>
      <c r="N3193" s="428"/>
      <c r="O3193" s="428"/>
      <c r="P3193" s="572"/>
    </row>
    <row r="3194" spans="2:16" s="3" customFormat="1" ht="13.2" x14ac:dyDescent="0.25">
      <c r="B3194" s="123" t="s">
        <v>199</v>
      </c>
      <c r="C3194" s="236">
        <v>2.5021999999999999E-2</v>
      </c>
      <c r="D3194" s="237">
        <v>1.856E-2</v>
      </c>
      <c r="E3194" s="237">
        <v>2.1196E-2</v>
      </c>
      <c r="F3194" s="237">
        <v>2.5381999999999998E-2</v>
      </c>
      <c r="G3194" s="237">
        <v>2.3515999999999999E-2</v>
      </c>
      <c r="H3194" s="237">
        <v>2.0417999999999999E-2</v>
      </c>
      <c r="I3194" s="237">
        <v>1.3311999999999999E-2</v>
      </c>
      <c r="J3194" s="325">
        <v>1.3036437246963537</v>
      </c>
      <c r="K3194" s="428">
        <v>-25.825273759091992</v>
      </c>
      <c r="L3194" s="428">
        <v>14.202586206896539</v>
      </c>
      <c r="M3194" s="428">
        <v>19.749009247027736</v>
      </c>
      <c r="N3194" s="428">
        <v>-7.3516665353400068</v>
      </c>
      <c r="O3194" s="428">
        <v>-13.17400918523558</v>
      </c>
      <c r="P3194" s="572">
        <f>(I3194/H3194-1)*100</f>
        <v>-34.802625134685087</v>
      </c>
    </row>
    <row r="3195" spans="2:16" s="3" customFormat="1" ht="13.2" x14ac:dyDescent="0.25">
      <c r="B3195" s="123"/>
      <c r="C3195" s="236"/>
      <c r="D3195" s="237"/>
      <c r="E3195" s="237"/>
      <c r="F3195" s="237"/>
      <c r="G3195" s="237"/>
      <c r="H3195" s="237"/>
      <c r="I3195" s="237"/>
      <c r="J3195" s="325"/>
      <c r="K3195" s="428"/>
      <c r="L3195" s="428"/>
      <c r="M3195" s="428"/>
      <c r="N3195" s="428"/>
      <c r="O3195" s="428"/>
      <c r="P3195" s="572"/>
    </row>
    <row r="3196" spans="2:16" s="3" customFormat="1" ht="13.2" x14ac:dyDescent="0.25">
      <c r="B3196" s="126" t="s">
        <v>335</v>
      </c>
      <c r="C3196" s="236"/>
      <c r="D3196" s="237"/>
      <c r="E3196" s="237"/>
      <c r="F3196" s="237"/>
      <c r="G3196" s="237"/>
      <c r="H3196" s="237"/>
      <c r="I3196" s="237"/>
      <c r="J3196" s="325"/>
      <c r="K3196" s="428"/>
      <c r="L3196" s="428"/>
      <c r="M3196" s="428"/>
      <c r="N3196" s="428"/>
      <c r="O3196" s="428"/>
      <c r="P3196" s="572"/>
    </row>
    <row r="3197" spans="2:16" s="3" customFormat="1" ht="13.2" x14ac:dyDescent="0.25">
      <c r="B3197" s="123" t="s">
        <v>290</v>
      </c>
      <c r="C3197" s="236">
        <v>1.216</v>
      </c>
      <c r="D3197" s="237">
        <v>0.378</v>
      </c>
      <c r="E3197" s="237">
        <v>0.47499999999999998</v>
      </c>
      <c r="F3197" s="237">
        <v>0.46399999999999997</v>
      </c>
      <c r="G3197" s="237">
        <v>0.39499999999999996</v>
      </c>
      <c r="H3197" s="237">
        <v>0.505</v>
      </c>
      <c r="I3197" s="237">
        <v>0.745</v>
      </c>
      <c r="J3197" s="325" t="s">
        <v>10</v>
      </c>
      <c r="K3197" s="428">
        <v>59.868421052631568</v>
      </c>
      <c r="L3197" s="428">
        <v>90.689300411522652</v>
      </c>
      <c r="M3197" s="428">
        <v>-4.8556784461828979</v>
      </c>
      <c r="N3197" s="428">
        <v>1.2475191380777018</v>
      </c>
      <c r="O3197" s="428">
        <v>-10.277233267992159</v>
      </c>
      <c r="P3197" s="572">
        <f>(I3197/H3197-1)*100</f>
        <v>47.524752475247524</v>
      </c>
    </row>
    <row r="3198" spans="2:16" s="3" customFormat="1" ht="13.2" x14ac:dyDescent="0.25">
      <c r="B3198" s="123"/>
      <c r="C3198" s="236"/>
      <c r="D3198" s="237"/>
      <c r="E3198" s="237"/>
      <c r="F3198" s="237"/>
      <c r="G3198" s="237"/>
      <c r="H3198" s="237"/>
      <c r="I3198" s="237"/>
      <c r="J3198" s="325"/>
      <c r="K3198" s="428"/>
      <c r="L3198" s="428"/>
      <c r="M3198" s="428"/>
      <c r="N3198" s="428"/>
      <c r="O3198" s="428"/>
      <c r="P3198" s="572"/>
    </row>
    <row r="3199" spans="2:16" s="3" customFormat="1" ht="13.2" x14ac:dyDescent="0.25">
      <c r="B3199" s="126" t="s">
        <v>336</v>
      </c>
      <c r="C3199" s="239"/>
      <c r="D3199" s="240"/>
      <c r="E3199" s="240"/>
      <c r="F3199" s="240"/>
      <c r="G3199" s="240"/>
      <c r="H3199" s="240"/>
      <c r="I3199" s="240"/>
      <c r="J3199" s="325"/>
      <c r="K3199" s="428"/>
      <c r="L3199" s="428"/>
      <c r="M3199" s="428"/>
      <c r="N3199" s="428"/>
      <c r="O3199" s="428"/>
      <c r="P3199" s="572"/>
    </row>
    <row r="3200" spans="2:16" s="3" customFormat="1" ht="13.2" x14ac:dyDescent="0.25">
      <c r="B3200" s="122" t="s">
        <v>189</v>
      </c>
      <c r="C3200" s="239">
        <v>1.5525000000000001E-2</v>
      </c>
      <c r="D3200" s="240">
        <v>1.2576E-2</v>
      </c>
      <c r="E3200" s="240">
        <v>7.3419999999999996E-3</v>
      </c>
      <c r="F3200" s="240">
        <v>5.2530000000000007E-3</v>
      </c>
      <c r="G3200" s="240">
        <v>4.4320000000000002E-3</v>
      </c>
      <c r="H3200" s="240">
        <v>3.4919999999999994E-3</v>
      </c>
      <c r="I3200" s="240">
        <v>4.8927800000000002E-3</v>
      </c>
      <c r="J3200" s="325">
        <v>29.677581022385574</v>
      </c>
      <c r="K3200" s="428">
        <v>-18.995169082125607</v>
      </c>
      <c r="L3200" s="428">
        <v>-41.618956743002542</v>
      </c>
      <c r="M3200" s="428">
        <v>-28.45273767365839</v>
      </c>
      <c r="N3200" s="428">
        <v>-15.62916428707406</v>
      </c>
      <c r="O3200" s="428">
        <v>-21.209386281588461</v>
      </c>
      <c r="P3200" s="572">
        <f>(I3200/H3200-1)*100</f>
        <v>40.113974799541843</v>
      </c>
    </row>
    <row r="3201" spans="2:17" s="3" customFormat="1" ht="13.2" x14ac:dyDescent="0.25">
      <c r="B3201" s="122" t="s">
        <v>214</v>
      </c>
      <c r="C3201" s="239">
        <v>20.716000000000001</v>
      </c>
      <c r="D3201" s="240">
        <v>30.181000000000001</v>
      </c>
      <c r="E3201" s="240">
        <v>46.332000000000001</v>
      </c>
      <c r="F3201" s="240">
        <v>67.073999999999998</v>
      </c>
      <c r="G3201" s="240">
        <v>60.811999999999998</v>
      </c>
      <c r="H3201" s="240">
        <v>347.17</v>
      </c>
      <c r="I3201" s="240">
        <v>489.28209800000002</v>
      </c>
      <c r="J3201" s="325">
        <v>-18.572383161039259</v>
      </c>
      <c r="K3201" s="428">
        <v>45.689322262985122</v>
      </c>
      <c r="L3201" s="428">
        <v>53.513800072893545</v>
      </c>
      <c r="M3201" s="428">
        <v>44.768194768194761</v>
      </c>
      <c r="N3201" s="428">
        <v>-9.3359573008915504</v>
      </c>
      <c r="O3201" s="428">
        <v>470.89061369466555</v>
      </c>
      <c r="P3201" s="572">
        <f>(I3201/H3201-1)*100</f>
        <v>40.934440763890876</v>
      </c>
    </row>
    <row r="3202" spans="2:17" s="3" customFormat="1" ht="13.2" x14ac:dyDescent="0.25">
      <c r="B3202" s="122"/>
      <c r="C3202" s="239"/>
      <c r="D3202" s="240"/>
      <c r="E3202" s="240"/>
      <c r="F3202" s="240"/>
      <c r="G3202" s="240"/>
      <c r="H3202" s="238"/>
      <c r="I3202" s="238"/>
      <c r="J3202" s="325"/>
      <c r="K3202" s="429"/>
      <c r="L3202" s="429"/>
      <c r="M3202" s="429"/>
      <c r="N3202" s="429"/>
      <c r="O3202" s="429"/>
      <c r="P3202" s="572"/>
    </row>
    <row r="3203" spans="2:17" s="3" customFormat="1" ht="13.2" x14ac:dyDescent="0.25">
      <c r="B3203" s="126" t="s">
        <v>338</v>
      </c>
      <c r="C3203" s="236"/>
      <c r="D3203" s="237"/>
      <c r="E3203" s="237"/>
      <c r="F3203" s="237"/>
      <c r="G3203" s="237"/>
      <c r="H3203" s="238"/>
      <c r="I3203" s="238"/>
      <c r="J3203" s="325"/>
      <c r="K3203" s="428"/>
      <c r="L3203" s="428"/>
      <c r="M3203" s="428"/>
      <c r="N3203" s="428"/>
      <c r="O3203" s="429"/>
      <c r="P3203" s="572"/>
    </row>
    <row r="3204" spans="2:17" s="3" customFormat="1" ht="13.2" x14ac:dyDescent="0.25">
      <c r="B3204" s="123" t="s">
        <v>227</v>
      </c>
      <c r="C3204" s="241">
        <v>2.8E-5</v>
      </c>
      <c r="D3204" s="242">
        <v>3.8999999999999999E-5</v>
      </c>
      <c r="E3204" s="242">
        <v>5.1000000000000006E-5</v>
      </c>
      <c r="F3204" s="242">
        <v>2.5000000000000001E-5</v>
      </c>
      <c r="G3204" s="242">
        <v>6.8999999999999997E-5</v>
      </c>
      <c r="H3204" s="242">
        <v>3.3000000000000003E-5</v>
      </c>
      <c r="I3204" s="242">
        <v>2.8E-5</v>
      </c>
      <c r="J3204" s="325" t="s">
        <v>10</v>
      </c>
      <c r="K3204" s="428">
        <v>39.285714285714278</v>
      </c>
      <c r="L3204" s="428">
        <v>30.769230769230795</v>
      </c>
      <c r="M3204" s="428">
        <v>-50.980392156862742</v>
      </c>
      <c r="N3204" s="428">
        <v>175.99999999999997</v>
      </c>
      <c r="O3204" s="428">
        <v>-52.173913043478251</v>
      </c>
      <c r="P3204" s="572">
        <f>(I3204/H3204-1)*100</f>
        <v>-15.151515151515159</v>
      </c>
    </row>
    <row r="3205" spans="2:17" s="3" customFormat="1" ht="13.2" x14ac:dyDescent="0.25">
      <c r="B3205" s="123" t="s">
        <v>228</v>
      </c>
      <c r="C3205" s="243">
        <v>3.2439999999999999E-3</v>
      </c>
      <c r="D3205" s="244">
        <v>4.9680000000000002E-3</v>
      </c>
      <c r="E3205" s="244">
        <v>7.2249999999999997E-3</v>
      </c>
      <c r="F3205" s="244">
        <v>5.8569999999999994E-3</v>
      </c>
      <c r="G3205" s="244">
        <v>5.672E-3</v>
      </c>
      <c r="H3205" s="244">
        <v>1.0411E-2</v>
      </c>
      <c r="I3205" s="244" t="s">
        <v>641</v>
      </c>
      <c r="J3205" s="325">
        <v>23.392925066565258</v>
      </c>
      <c r="K3205" s="428">
        <v>53.144266337854518</v>
      </c>
      <c r="L3205" s="428">
        <v>45.43075684380031</v>
      </c>
      <c r="M3205" s="428">
        <v>-18.934256055363331</v>
      </c>
      <c r="N3205" s="428">
        <v>-3.1586136247225394</v>
      </c>
      <c r="O3205" s="428">
        <v>83.550775740479551</v>
      </c>
      <c r="P3205" s="572"/>
    </row>
    <row r="3206" spans="2:17" s="3" customFormat="1" ht="13.2" x14ac:dyDescent="0.25">
      <c r="B3206" s="123"/>
      <c r="C3206" s="243"/>
      <c r="D3206" s="244"/>
      <c r="E3206" s="244"/>
      <c r="F3206" s="244"/>
      <c r="G3206" s="244"/>
      <c r="H3206" s="238"/>
      <c r="I3206" s="238"/>
      <c r="J3206" s="325"/>
      <c r="K3206" s="429"/>
      <c r="L3206" s="429"/>
      <c r="M3206" s="429"/>
      <c r="N3206" s="429"/>
      <c r="O3206" s="429"/>
      <c r="P3206" s="572"/>
    </row>
    <row r="3207" spans="2:17" s="3" customFormat="1" ht="13.2" x14ac:dyDescent="0.25">
      <c r="B3207" s="126" t="s">
        <v>339</v>
      </c>
      <c r="C3207" s="243"/>
      <c r="D3207" s="244"/>
      <c r="E3207" s="244"/>
      <c r="F3207" s="244"/>
      <c r="G3207" s="244"/>
      <c r="H3207" s="238"/>
      <c r="I3207" s="238"/>
      <c r="J3207" s="325"/>
      <c r="K3207" s="429"/>
      <c r="L3207" s="429"/>
      <c r="M3207" s="429"/>
      <c r="N3207" s="429"/>
      <c r="O3207" s="429"/>
      <c r="P3207" s="572"/>
    </row>
    <row r="3208" spans="2:17" s="3" customFormat="1" ht="13.2" x14ac:dyDescent="0.25">
      <c r="B3208" s="123" t="s">
        <v>284</v>
      </c>
      <c r="C3208" s="243">
        <v>18.609000000000002</v>
      </c>
      <c r="D3208" s="244">
        <v>15.418000000000001</v>
      </c>
      <c r="E3208" s="244">
        <v>18.41</v>
      </c>
      <c r="F3208" s="244">
        <v>27.032</v>
      </c>
      <c r="G3208" s="244">
        <v>44.656999999999996</v>
      </c>
      <c r="H3208" s="244">
        <v>63.992999999999995</v>
      </c>
      <c r="I3208" s="244">
        <v>79.286000000000001</v>
      </c>
      <c r="J3208" s="325">
        <v>-3.9089125271093539</v>
      </c>
      <c r="K3208" s="428">
        <f>(D3208/C3208-1)*100</f>
        <v>-17.14761674458596</v>
      </c>
      <c r="L3208" s="428">
        <f t="shared" ref="L3208:P3208" si="1027">(E3208/D3208-1)*100</f>
        <v>19.405889220391749</v>
      </c>
      <c r="M3208" s="428">
        <f t="shared" si="1027"/>
        <v>46.83324280282455</v>
      </c>
      <c r="N3208" s="428">
        <f t="shared" si="1027"/>
        <v>65.200503107428219</v>
      </c>
      <c r="O3208" s="428">
        <f t="shared" si="1027"/>
        <v>43.298922901224898</v>
      </c>
      <c r="P3208" s="428">
        <f t="shared" si="1027"/>
        <v>23.897926335692986</v>
      </c>
      <c r="Q3208" s="644"/>
    </row>
    <row r="3209" spans="2:17" s="3" customFormat="1" ht="13.2" x14ac:dyDescent="0.25">
      <c r="B3209" s="123"/>
      <c r="C3209" s="243"/>
      <c r="D3209" s="244"/>
      <c r="E3209" s="244"/>
      <c r="F3209" s="244"/>
      <c r="G3209" s="244"/>
      <c r="H3209" s="238"/>
      <c r="I3209" s="238"/>
      <c r="J3209" s="325"/>
      <c r="K3209" s="429"/>
      <c r="L3209" s="429"/>
      <c r="M3209" s="429"/>
      <c r="N3209" s="429"/>
      <c r="O3209" s="429"/>
      <c r="P3209" s="572"/>
    </row>
    <row r="3210" spans="2:17" s="3" customFormat="1" ht="13.2" x14ac:dyDescent="0.25">
      <c r="B3210" s="126" t="s">
        <v>340</v>
      </c>
      <c r="C3210" s="236"/>
      <c r="D3210" s="237"/>
      <c r="E3210" s="237"/>
      <c r="F3210" s="237"/>
      <c r="G3210" s="237"/>
      <c r="H3210" s="238"/>
      <c r="I3210" s="238"/>
      <c r="J3210" s="325"/>
      <c r="K3210" s="428"/>
      <c r="L3210" s="428"/>
      <c r="M3210" s="428"/>
      <c r="N3210" s="428"/>
      <c r="O3210" s="429"/>
      <c r="P3210" s="572"/>
    </row>
    <row r="3211" spans="2:17" s="3" customFormat="1" ht="13.2" x14ac:dyDescent="0.25">
      <c r="B3211" s="127" t="s">
        <v>256</v>
      </c>
      <c r="C3211" s="236" t="s">
        <v>12</v>
      </c>
      <c r="D3211" s="237" t="s">
        <v>12</v>
      </c>
      <c r="E3211" s="237" t="s">
        <v>12</v>
      </c>
      <c r="F3211" s="237" t="s">
        <v>12</v>
      </c>
      <c r="G3211" s="237">
        <v>1.2520000000000001E-3</v>
      </c>
      <c r="H3211" s="237">
        <v>1.214E-3</v>
      </c>
      <c r="I3211" s="237">
        <v>8.0500000000000005E-4</v>
      </c>
      <c r="J3211" s="325" t="s">
        <v>10</v>
      </c>
      <c r="K3211" s="428" t="s">
        <v>12</v>
      </c>
      <c r="L3211" s="428" t="s">
        <v>12</v>
      </c>
      <c r="M3211" s="428" t="s">
        <v>12</v>
      </c>
      <c r="N3211" s="428" t="s">
        <v>12</v>
      </c>
      <c r="O3211" s="428">
        <v>-3.0351437699680517</v>
      </c>
      <c r="P3211" s="572">
        <f>(I3211/H3211-1)*100</f>
        <v>-33.690280065897859</v>
      </c>
    </row>
    <row r="3212" spans="2:17" s="3" customFormat="1" ht="13.2" x14ac:dyDescent="0.25">
      <c r="B3212" s="97" t="s">
        <v>255</v>
      </c>
      <c r="C3212" s="245">
        <v>2.72E-4</v>
      </c>
      <c r="D3212" s="246">
        <v>7.0999999999999991E-4</v>
      </c>
      <c r="E3212" s="246">
        <v>1.611E-3</v>
      </c>
      <c r="F3212" s="246">
        <v>5.0299999999999997E-4</v>
      </c>
      <c r="G3212" s="246">
        <v>1.2899999999999999E-4</v>
      </c>
      <c r="H3212" s="246">
        <v>1.2837999999999999E-2</v>
      </c>
      <c r="I3212" s="246">
        <v>1.4012E-2</v>
      </c>
      <c r="J3212" s="334">
        <v>-22.063037249283663</v>
      </c>
      <c r="K3212" s="335">
        <v>161.02941176470586</v>
      </c>
      <c r="L3212" s="335">
        <v>126.90140845070425</v>
      </c>
      <c r="M3212" s="335">
        <v>-68.777157045313459</v>
      </c>
      <c r="N3212" s="335">
        <v>-74.353876739562622</v>
      </c>
      <c r="O3212" s="335">
        <v>9851.937984496124</v>
      </c>
      <c r="P3212" s="573">
        <f>(I3212/H3212-1)*100</f>
        <v>9.1447265929272668</v>
      </c>
    </row>
    <row r="3213" spans="2:17" s="3" customFormat="1" ht="13.2" x14ac:dyDescent="0.25">
      <c r="B3213" s="118"/>
      <c r="C3213" s="70"/>
      <c r="D3213" s="70"/>
      <c r="E3213" s="46"/>
      <c r="F3213" s="46"/>
      <c r="G3213" s="46"/>
      <c r="H3213" s="46"/>
      <c r="I3213" s="46"/>
      <c r="J3213" s="46"/>
      <c r="K3213" s="46"/>
      <c r="L3213" s="46"/>
      <c r="M3213" s="46"/>
      <c r="N3213" s="46"/>
      <c r="O3213" s="46"/>
      <c r="P3213" s="46"/>
    </row>
    <row r="3214" spans="2:17" s="3" customFormat="1" ht="13.2" x14ac:dyDescent="0.25">
      <c r="B3214" s="708" t="s">
        <v>559</v>
      </c>
      <c r="C3214" s="708"/>
      <c r="D3214" s="708"/>
      <c r="E3214" s="708"/>
      <c r="F3214" s="708"/>
      <c r="G3214" s="708"/>
      <c r="H3214" s="708"/>
      <c r="I3214" s="708"/>
      <c r="J3214" s="708"/>
      <c r="K3214" s="708"/>
      <c r="L3214" s="708"/>
      <c r="M3214" s="708"/>
      <c r="N3214" s="708"/>
      <c r="O3214" s="708"/>
      <c r="P3214" s="708"/>
    </row>
    <row r="3215" spans="2:17" s="3" customFormat="1" ht="13.2" x14ac:dyDescent="0.25">
      <c r="B3215" s="709" t="s">
        <v>560</v>
      </c>
      <c r="C3215" s="709"/>
      <c r="D3215" s="709"/>
      <c r="E3215" s="709"/>
      <c r="F3215" s="709"/>
      <c r="G3215" s="709"/>
      <c r="H3215" s="709"/>
      <c r="I3215" s="709"/>
      <c r="J3215" s="709"/>
      <c r="K3215" s="709"/>
      <c r="L3215" s="709"/>
      <c r="M3215" s="709"/>
      <c r="N3215" s="709"/>
      <c r="O3215" s="709"/>
      <c r="P3215" s="709"/>
    </row>
    <row r="3216" spans="2:17" s="3" customFormat="1" ht="13.2" x14ac:dyDescent="0.25">
      <c r="B3216" s="44" t="s">
        <v>598</v>
      </c>
      <c r="C3216" s="102"/>
      <c r="D3216" s="102"/>
      <c r="E3216" s="46"/>
      <c r="F3216" s="46"/>
      <c r="G3216" s="46"/>
      <c r="H3216" s="46"/>
      <c r="I3216" s="46"/>
      <c r="J3216" s="46"/>
      <c r="K3216" s="46"/>
      <c r="L3216" s="46"/>
      <c r="M3216" s="46"/>
      <c r="N3216" s="46"/>
      <c r="O3216" s="46"/>
      <c r="P3216" s="46"/>
    </row>
    <row r="3217" spans="2:16" s="3" customFormat="1" ht="13.2" x14ac:dyDescent="0.25">
      <c r="B3217" s="103"/>
      <c r="C3217" s="45"/>
      <c r="D3217" s="45"/>
      <c r="E3217" s="46"/>
      <c r="F3217" s="46"/>
      <c r="G3217" s="46"/>
      <c r="H3217" s="46"/>
      <c r="I3217" s="46"/>
      <c r="J3217" s="46"/>
      <c r="K3217" s="46"/>
      <c r="L3217" s="46"/>
      <c r="M3217" s="46"/>
      <c r="N3217" s="46"/>
      <c r="O3217" s="46"/>
      <c r="P3217" s="46"/>
    </row>
    <row r="3218" spans="2:16" s="3" customFormat="1" ht="13.8" customHeight="1" x14ac:dyDescent="0.25">
      <c r="B3218" s="710" t="s">
        <v>34</v>
      </c>
      <c r="C3218" s="700" t="s">
        <v>561</v>
      </c>
      <c r="D3218" s="701"/>
      <c r="E3218" s="701"/>
      <c r="F3218" s="701"/>
      <c r="G3218" s="701"/>
      <c r="H3218" s="701"/>
      <c r="I3218" s="701"/>
      <c r="J3218" s="704" t="s">
        <v>518</v>
      </c>
      <c r="K3218" s="705"/>
      <c r="L3218" s="705"/>
      <c r="M3218" s="705"/>
      <c r="N3218" s="705"/>
      <c r="O3218" s="705"/>
      <c r="P3218" s="705"/>
    </row>
    <row r="3219" spans="2:16" s="3" customFormat="1" ht="13.2" x14ac:dyDescent="0.25">
      <c r="B3219" s="787"/>
      <c r="C3219" s="262">
        <v>2014</v>
      </c>
      <c r="D3219" s="263">
        <v>2015</v>
      </c>
      <c r="E3219" s="263">
        <v>2016</v>
      </c>
      <c r="F3219" s="263">
        <v>2017</v>
      </c>
      <c r="G3219" s="263">
        <v>2018</v>
      </c>
      <c r="H3219" s="263">
        <v>2019</v>
      </c>
      <c r="I3219" s="263">
        <v>2020</v>
      </c>
      <c r="J3219" s="386">
        <v>2014</v>
      </c>
      <c r="K3219" s="387">
        <v>2015</v>
      </c>
      <c r="L3219" s="387">
        <v>2016</v>
      </c>
      <c r="M3219" s="387">
        <v>2017</v>
      </c>
      <c r="N3219" s="387">
        <v>2018</v>
      </c>
      <c r="O3219" s="387">
        <v>2019</v>
      </c>
      <c r="P3219" s="387">
        <v>2020</v>
      </c>
    </row>
    <row r="3220" spans="2:16" s="3" customFormat="1" ht="13.2" x14ac:dyDescent="0.25">
      <c r="B3220" s="169" t="s">
        <v>327</v>
      </c>
      <c r="C3220" s="463"/>
      <c r="D3220" s="408"/>
      <c r="E3220" s="408"/>
      <c r="F3220" s="408"/>
      <c r="G3220" s="408"/>
      <c r="H3220" s="408"/>
      <c r="I3220" s="408"/>
      <c r="J3220" s="319"/>
      <c r="K3220" s="318"/>
      <c r="L3220" s="318"/>
      <c r="M3220" s="318"/>
      <c r="N3220" s="318"/>
      <c r="O3220" s="318"/>
      <c r="P3220" s="542"/>
    </row>
    <row r="3221" spans="2:16" s="3" customFormat="1" ht="13.2" x14ac:dyDescent="0.25">
      <c r="B3221" s="122" t="s">
        <v>32</v>
      </c>
      <c r="C3221" s="218" t="s">
        <v>10</v>
      </c>
      <c r="D3221" s="107" t="s">
        <v>10</v>
      </c>
      <c r="E3221" s="107" t="s">
        <v>10</v>
      </c>
      <c r="F3221" s="107" t="s">
        <v>10</v>
      </c>
      <c r="G3221" s="107" t="s">
        <v>10</v>
      </c>
      <c r="H3221" s="107" t="s">
        <v>10</v>
      </c>
      <c r="I3221" s="107" t="s">
        <v>10</v>
      </c>
      <c r="J3221" s="326" t="s">
        <v>10</v>
      </c>
      <c r="K3221" s="330" t="s">
        <v>10</v>
      </c>
      <c r="L3221" s="330" t="s">
        <v>10</v>
      </c>
      <c r="M3221" s="330" t="s">
        <v>10</v>
      </c>
      <c r="N3221" s="330" t="s">
        <v>10</v>
      </c>
      <c r="O3221" s="330" t="s">
        <v>10</v>
      </c>
      <c r="P3221" s="550" t="s">
        <v>10</v>
      </c>
    </row>
    <row r="3222" spans="2:16" s="3" customFormat="1" ht="13.2" x14ac:dyDescent="0.25">
      <c r="B3222" s="122" t="s">
        <v>30</v>
      </c>
      <c r="C3222" s="218" t="s">
        <v>10</v>
      </c>
      <c r="D3222" s="107" t="s">
        <v>10</v>
      </c>
      <c r="E3222" s="107" t="s">
        <v>10</v>
      </c>
      <c r="F3222" s="107" t="s">
        <v>10</v>
      </c>
      <c r="G3222" s="107" t="s">
        <v>10</v>
      </c>
      <c r="H3222" s="107" t="s">
        <v>10</v>
      </c>
      <c r="I3222" s="107" t="s">
        <v>10</v>
      </c>
      <c r="J3222" s="326" t="s">
        <v>10</v>
      </c>
      <c r="K3222" s="330" t="s">
        <v>10</v>
      </c>
      <c r="L3222" s="330" t="s">
        <v>10</v>
      </c>
      <c r="M3222" s="330" t="s">
        <v>10</v>
      </c>
      <c r="N3222" s="330" t="s">
        <v>10</v>
      </c>
      <c r="O3222" s="330" t="s">
        <v>10</v>
      </c>
      <c r="P3222" s="550" t="s">
        <v>10</v>
      </c>
    </row>
    <row r="3223" spans="2:16" s="3" customFormat="1" ht="13.2" x14ac:dyDescent="0.25">
      <c r="B3223" s="122"/>
      <c r="C3223" s="218"/>
      <c r="D3223" s="107"/>
      <c r="E3223" s="107"/>
      <c r="F3223" s="107"/>
      <c r="G3223" s="107"/>
      <c r="H3223" s="107"/>
      <c r="I3223" s="107"/>
      <c r="J3223" s="295"/>
      <c r="K3223" s="296"/>
      <c r="L3223" s="296"/>
      <c r="M3223" s="296"/>
      <c r="N3223" s="296"/>
      <c r="O3223" s="296"/>
      <c r="P3223" s="538"/>
    </row>
    <row r="3224" spans="2:16" s="3" customFormat="1" ht="13.2" x14ac:dyDescent="0.25">
      <c r="B3224" s="126" t="s">
        <v>328</v>
      </c>
      <c r="C3224" s="218"/>
      <c r="D3224" s="107"/>
      <c r="E3224" s="107"/>
      <c r="F3224" s="107"/>
      <c r="G3224" s="107"/>
      <c r="H3224" s="107"/>
      <c r="I3224" s="107"/>
      <c r="J3224" s="295"/>
      <c r="K3224" s="296"/>
      <c r="L3224" s="296"/>
      <c r="M3224" s="296"/>
      <c r="N3224" s="296"/>
      <c r="O3224" s="296"/>
      <c r="P3224" s="538"/>
    </row>
    <row r="3225" spans="2:16" s="3" customFormat="1" ht="13.2" x14ac:dyDescent="0.25">
      <c r="B3225" s="122" t="s">
        <v>119</v>
      </c>
      <c r="C3225" s="218" t="s">
        <v>12</v>
      </c>
      <c r="D3225" s="107" t="s">
        <v>12</v>
      </c>
      <c r="E3225" s="107" t="s">
        <v>12</v>
      </c>
      <c r="F3225" s="107" t="s">
        <v>12</v>
      </c>
      <c r="G3225" s="107" t="s">
        <v>12</v>
      </c>
      <c r="H3225" s="107" t="s">
        <v>12</v>
      </c>
      <c r="I3225" s="107" t="s">
        <v>12</v>
      </c>
      <c r="J3225" s="326" t="s">
        <v>12</v>
      </c>
      <c r="K3225" s="330" t="s">
        <v>12</v>
      </c>
      <c r="L3225" s="330" t="s">
        <v>12</v>
      </c>
      <c r="M3225" s="330" t="s">
        <v>12</v>
      </c>
      <c r="N3225" s="330" t="s">
        <v>12</v>
      </c>
      <c r="O3225" s="330" t="s">
        <v>12</v>
      </c>
      <c r="P3225" s="550" t="s">
        <v>12</v>
      </c>
    </row>
    <row r="3226" spans="2:16" s="3" customFormat="1" ht="13.2" x14ac:dyDescent="0.25">
      <c r="B3226" s="122"/>
      <c r="C3226" s="218"/>
      <c r="D3226" s="107"/>
      <c r="E3226" s="107"/>
      <c r="F3226" s="107"/>
      <c r="G3226" s="107"/>
      <c r="H3226" s="107"/>
      <c r="I3226" s="107"/>
      <c r="J3226" s="295"/>
      <c r="K3226" s="296"/>
      <c r="L3226" s="296"/>
      <c r="M3226" s="296"/>
      <c r="N3226" s="296"/>
      <c r="O3226" s="296"/>
      <c r="P3226" s="538"/>
    </row>
    <row r="3227" spans="2:16" s="3" customFormat="1" ht="13.2" x14ac:dyDescent="0.25">
      <c r="B3227" s="126" t="s">
        <v>329</v>
      </c>
      <c r="C3227" s="218"/>
      <c r="D3227" s="107"/>
      <c r="E3227" s="107"/>
      <c r="F3227" s="107"/>
      <c r="G3227" s="107"/>
      <c r="H3227" s="107"/>
      <c r="I3227" s="107"/>
      <c r="J3227" s="295"/>
      <c r="K3227" s="296"/>
      <c r="L3227" s="296"/>
      <c r="M3227" s="296"/>
      <c r="N3227" s="296"/>
      <c r="O3227" s="296"/>
      <c r="P3227" s="538"/>
    </row>
    <row r="3228" spans="2:16" s="3" customFormat="1" ht="13.2" x14ac:dyDescent="0.25">
      <c r="B3228" s="122" t="s">
        <v>297</v>
      </c>
      <c r="C3228" s="218">
        <v>265075.92865800316</v>
      </c>
      <c r="D3228" s="107">
        <v>209130.88834366671</v>
      </c>
      <c r="E3228" s="107">
        <v>209574.32328678772</v>
      </c>
      <c r="F3228" s="107">
        <v>219363.89831582585</v>
      </c>
      <c r="G3228" s="107">
        <v>208386.17413644074</v>
      </c>
      <c r="H3228" s="107">
        <v>194467.73396518081</v>
      </c>
      <c r="I3228" s="107">
        <v>185751.69281054099</v>
      </c>
      <c r="J3228" s="295">
        <v>12183.77587949561</v>
      </c>
      <c r="K3228" s="296">
        <v>13619.801584084789</v>
      </c>
      <c r="L3228" s="296">
        <v>10894.687230018431</v>
      </c>
      <c r="M3228" s="296">
        <v>11019.028010396099</v>
      </c>
      <c r="N3228" s="296">
        <v>11528.248039893551</v>
      </c>
      <c r="O3228" s="296">
        <v>10582.403140956541</v>
      </c>
      <c r="P3228" s="538">
        <f>I3228/I9*100000</f>
        <v>12960.716887927549</v>
      </c>
    </row>
    <row r="3229" spans="2:16" s="3" customFormat="1" ht="13.2" x14ac:dyDescent="0.25">
      <c r="B3229" s="122" t="s">
        <v>317</v>
      </c>
      <c r="C3229" s="218">
        <v>2378.7759795303009</v>
      </c>
      <c r="D3229" s="107">
        <v>1496.412759457274</v>
      </c>
      <c r="E3229" s="107">
        <v>1312.7401225026599</v>
      </c>
      <c r="F3229" s="107">
        <v>1605.5084424583588</v>
      </c>
      <c r="G3229" s="107">
        <v>1234.7789623401663</v>
      </c>
      <c r="H3229" s="107">
        <v>1604.470593750792</v>
      </c>
      <c r="I3229" s="107" t="s">
        <v>12</v>
      </c>
      <c r="J3229" s="295">
        <v>109.33649671191969</v>
      </c>
      <c r="K3229" s="296">
        <v>97.454972018331603</v>
      </c>
      <c r="L3229" s="296">
        <v>68.242582510412902</v>
      </c>
      <c r="M3229" s="296">
        <v>80.64746585103768</v>
      </c>
      <c r="N3229" s="296">
        <v>68.309897291840301</v>
      </c>
      <c r="O3229" s="296">
        <v>87.310909139923851</v>
      </c>
      <c r="P3229" s="538" t="s">
        <v>12</v>
      </c>
    </row>
    <row r="3230" spans="2:16" s="3" customFormat="1" ht="13.2" x14ac:dyDescent="0.25">
      <c r="B3230" s="122" t="s">
        <v>295</v>
      </c>
      <c r="C3230" s="218">
        <v>9105.0116210132928</v>
      </c>
      <c r="D3230" s="107">
        <v>7752.7192215532996</v>
      </c>
      <c r="E3230" s="107">
        <v>6178.6340366893464</v>
      </c>
      <c r="F3230" s="107">
        <v>7943.9363813242608</v>
      </c>
      <c r="G3230" s="107">
        <v>6656.2876431634941</v>
      </c>
      <c r="H3230" s="107">
        <v>7263.1921604931458</v>
      </c>
      <c r="I3230" s="107">
        <v>6940.6580765458602</v>
      </c>
      <c r="J3230" s="295">
        <v>418.49677385740131</v>
      </c>
      <c r="K3230" s="296">
        <v>504.90149193627661</v>
      </c>
      <c r="L3230" s="296">
        <v>321.19528901621112</v>
      </c>
      <c r="M3230" s="296">
        <v>399.03766376630597</v>
      </c>
      <c r="N3230" s="296">
        <v>368.23620997535465</v>
      </c>
      <c r="O3230" s="296">
        <v>395.24308719684893</v>
      </c>
      <c r="P3230" s="538">
        <f>I3230/I9*100000</f>
        <v>484.28040135155021</v>
      </c>
    </row>
    <row r="3231" spans="2:16" s="3" customFormat="1" ht="13.2" x14ac:dyDescent="0.25">
      <c r="B3231" s="122"/>
      <c r="C3231" s="218"/>
      <c r="D3231" s="107"/>
      <c r="E3231" s="107"/>
      <c r="F3231" s="107"/>
      <c r="G3231" s="107"/>
      <c r="H3231" s="107"/>
      <c r="I3231" s="107"/>
      <c r="J3231" s="295"/>
      <c r="K3231" s="296"/>
      <c r="L3231" s="296"/>
      <c r="M3231" s="296"/>
      <c r="N3231" s="296"/>
      <c r="O3231" s="296"/>
      <c r="P3231" s="538"/>
    </row>
    <row r="3232" spans="2:16" s="3" customFormat="1" ht="13.2" x14ac:dyDescent="0.25">
      <c r="B3232" s="126" t="s">
        <v>330</v>
      </c>
      <c r="C3232" s="218"/>
      <c r="D3232" s="107"/>
      <c r="E3232" s="107"/>
      <c r="F3232" s="107"/>
      <c r="G3232" s="107"/>
      <c r="H3232" s="247"/>
      <c r="I3232" s="247"/>
      <c r="J3232" s="295"/>
      <c r="K3232" s="296"/>
      <c r="L3232" s="296"/>
      <c r="M3232" s="296"/>
      <c r="N3232" s="296"/>
      <c r="O3232" s="430"/>
      <c r="P3232" s="574"/>
    </row>
    <row r="3233" spans="2:16" s="3" customFormat="1" ht="13.2" x14ac:dyDescent="0.25">
      <c r="B3233" s="127" t="s">
        <v>114</v>
      </c>
      <c r="C3233" s="218" t="s">
        <v>12</v>
      </c>
      <c r="D3233" s="107" t="s">
        <v>12</v>
      </c>
      <c r="E3233" s="107" t="s">
        <v>12</v>
      </c>
      <c r="F3233" s="107" t="s">
        <v>12</v>
      </c>
      <c r="G3233" s="107" t="s">
        <v>12</v>
      </c>
      <c r="H3233" s="247" t="s">
        <v>12</v>
      </c>
      <c r="I3233" s="247" t="s">
        <v>12</v>
      </c>
      <c r="J3233" s="326" t="s">
        <v>12</v>
      </c>
      <c r="K3233" s="330" t="s">
        <v>12</v>
      </c>
      <c r="L3233" s="330" t="s">
        <v>12</v>
      </c>
      <c r="M3233" s="330" t="s">
        <v>12</v>
      </c>
      <c r="N3233" s="330" t="s">
        <v>12</v>
      </c>
      <c r="O3233" s="330" t="s">
        <v>12</v>
      </c>
      <c r="P3233" s="550" t="s">
        <v>12</v>
      </c>
    </row>
    <row r="3234" spans="2:16" s="3" customFormat="1" ht="13.2" x14ac:dyDescent="0.25">
      <c r="B3234" s="127"/>
      <c r="C3234" s="218"/>
      <c r="D3234" s="107"/>
      <c r="E3234" s="107"/>
      <c r="F3234" s="107"/>
      <c r="G3234" s="107"/>
      <c r="H3234" s="247"/>
      <c r="I3234" s="247"/>
      <c r="J3234" s="326"/>
      <c r="K3234" s="330"/>
      <c r="L3234" s="330"/>
      <c r="M3234" s="330"/>
      <c r="N3234" s="330"/>
      <c r="O3234" s="330"/>
      <c r="P3234" s="550"/>
    </row>
    <row r="3235" spans="2:16" s="3" customFormat="1" ht="13.2" x14ac:dyDescent="0.25">
      <c r="B3235" s="125" t="s">
        <v>331</v>
      </c>
      <c r="C3235" s="218"/>
      <c r="D3235" s="107"/>
      <c r="E3235" s="107"/>
      <c r="F3235" s="107"/>
      <c r="G3235" s="107"/>
      <c r="H3235" s="247"/>
      <c r="I3235" s="247"/>
      <c r="J3235" s="295"/>
      <c r="K3235" s="296"/>
      <c r="L3235" s="296"/>
      <c r="M3235" s="296"/>
      <c r="N3235" s="296"/>
      <c r="O3235" s="430"/>
      <c r="P3235" s="574"/>
    </row>
    <row r="3236" spans="2:16" s="3" customFormat="1" ht="13.2" x14ac:dyDescent="0.25">
      <c r="B3236" s="122" t="s">
        <v>114</v>
      </c>
      <c r="C3236" s="218">
        <v>3036.7680102232207</v>
      </c>
      <c r="D3236" s="107">
        <v>2866.5814374028373</v>
      </c>
      <c r="E3236" s="107">
        <v>2313.3857021030449</v>
      </c>
      <c r="F3236" s="107">
        <v>2788.8152329478103</v>
      </c>
      <c r="G3236" s="107">
        <v>3176.4326923773369</v>
      </c>
      <c r="H3236" s="107">
        <v>2960.5298994496425</v>
      </c>
      <c r="I3236" s="107">
        <v>2043.34476028822</v>
      </c>
      <c r="J3236" s="295">
        <f t="shared" ref="J3236:P3236" si="1028">C3236/C11*100000</f>
        <v>952.32893221532186</v>
      </c>
      <c r="K3236" s="296">
        <f t="shared" si="1028"/>
        <v>1121.9463148207183</v>
      </c>
      <c r="L3236" s="296">
        <f t="shared" si="1028"/>
        <v>803.65180220908007</v>
      </c>
      <c r="M3236" s="296">
        <f t="shared" si="1028"/>
        <v>904.0833068196896</v>
      </c>
      <c r="N3236" s="296">
        <f t="shared" si="1028"/>
        <v>1046.9913353016857</v>
      </c>
      <c r="O3236" s="296">
        <f t="shared" si="1028"/>
        <v>913.79872806163257</v>
      </c>
      <c r="P3236" s="538">
        <f t="shared" si="1028"/>
        <v>699.33441313147773</v>
      </c>
    </row>
    <row r="3237" spans="2:16" s="3" customFormat="1" ht="13.2" x14ac:dyDescent="0.25">
      <c r="B3237" s="122" t="s">
        <v>125</v>
      </c>
      <c r="C3237" s="218">
        <v>85020.330952656193</v>
      </c>
      <c r="D3237" s="107">
        <v>59966.868650609089</v>
      </c>
      <c r="E3237" s="107">
        <v>69376.550128235322</v>
      </c>
      <c r="F3237" s="107">
        <v>69558.435354167857</v>
      </c>
      <c r="G3237" s="107">
        <v>82312.539701371556</v>
      </c>
      <c r="H3237" s="107">
        <v>77338.485544079798</v>
      </c>
      <c r="I3237" s="107">
        <v>162615.75401982828</v>
      </c>
      <c r="J3237" s="295">
        <f t="shared" ref="J3237:P3237" si="1029">C3237/C11*100000</f>
        <v>26662.33334919277</v>
      </c>
      <c r="K3237" s="296">
        <f t="shared" si="1029"/>
        <v>23470.328250937535</v>
      </c>
      <c r="L3237" s="296">
        <f t="shared" si="1029"/>
        <v>24100.861992412119</v>
      </c>
      <c r="M3237" s="296">
        <f t="shared" si="1029"/>
        <v>22549.582887112887</v>
      </c>
      <c r="N3237" s="296">
        <f t="shared" si="1029"/>
        <v>27131.226819577892</v>
      </c>
      <c r="O3237" s="296">
        <f t="shared" si="1029"/>
        <v>23871.337943092836</v>
      </c>
      <c r="P3237" s="538">
        <f t="shared" si="1029"/>
        <v>55655.21546513198</v>
      </c>
    </row>
    <row r="3238" spans="2:16" s="3" customFormat="1" ht="13.2" x14ac:dyDescent="0.25">
      <c r="B3238" s="122"/>
      <c r="C3238" s="218"/>
      <c r="D3238" s="107"/>
      <c r="E3238" s="107"/>
      <c r="F3238" s="107"/>
      <c r="G3238" s="107"/>
      <c r="H3238" s="247"/>
      <c r="I3238" s="247"/>
      <c r="J3238" s="326"/>
      <c r="K3238" s="330"/>
      <c r="L3238" s="330"/>
      <c r="M3238" s="330"/>
      <c r="N3238" s="330"/>
      <c r="O3238" s="330"/>
      <c r="P3238" s="550"/>
    </row>
    <row r="3239" spans="2:16" s="3" customFormat="1" ht="13.2" x14ac:dyDescent="0.25">
      <c r="B3239" s="125" t="s">
        <v>332</v>
      </c>
      <c r="C3239" s="218"/>
      <c r="D3239" s="107"/>
      <c r="E3239" s="107"/>
      <c r="F3239" s="107"/>
      <c r="G3239" s="107"/>
      <c r="H3239" s="247"/>
      <c r="I3239" s="247"/>
      <c r="J3239" s="295"/>
      <c r="K3239" s="296"/>
      <c r="L3239" s="296"/>
      <c r="M3239" s="296"/>
      <c r="N3239" s="296"/>
      <c r="O3239" s="430"/>
      <c r="P3239" s="574"/>
    </row>
    <row r="3240" spans="2:16" s="3" customFormat="1" ht="13.2" x14ac:dyDescent="0.25">
      <c r="B3240" s="127" t="s">
        <v>557</v>
      </c>
      <c r="C3240" s="218" t="s">
        <v>10</v>
      </c>
      <c r="D3240" s="107" t="s">
        <v>10</v>
      </c>
      <c r="E3240" s="107" t="s">
        <v>10</v>
      </c>
      <c r="F3240" s="107" t="s">
        <v>10</v>
      </c>
      <c r="G3240" s="107" t="s">
        <v>10</v>
      </c>
      <c r="H3240" s="107" t="s">
        <v>10</v>
      </c>
      <c r="I3240" s="107" t="s">
        <v>10</v>
      </c>
      <c r="J3240" s="326" t="s">
        <v>10</v>
      </c>
      <c r="K3240" s="330" t="s">
        <v>10</v>
      </c>
      <c r="L3240" s="330" t="s">
        <v>10</v>
      </c>
      <c r="M3240" s="330" t="s">
        <v>10</v>
      </c>
      <c r="N3240" s="330" t="s">
        <v>10</v>
      </c>
      <c r="O3240" s="330" t="s">
        <v>10</v>
      </c>
      <c r="P3240" s="550" t="s">
        <v>10</v>
      </c>
    </row>
    <row r="3241" spans="2:16" s="3" customFormat="1" ht="13.2" x14ac:dyDescent="0.25">
      <c r="B3241" s="127" t="s">
        <v>558</v>
      </c>
      <c r="C3241" s="218">
        <v>14.474181941089533</v>
      </c>
      <c r="D3241" s="107">
        <v>11.118047034116346</v>
      </c>
      <c r="E3241" s="107">
        <v>8.1339697375996352</v>
      </c>
      <c r="F3241" s="107">
        <v>19.914831036874446</v>
      </c>
      <c r="G3241" s="107">
        <v>25.834806957808009</v>
      </c>
      <c r="H3241" s="107">
        <v>16.726974794972332</v>
      </c>
      <c r="I3241" s="107">
        <v>11.575023239500799</v>
      </c>
      <c r="J3241" s="326">
        <v>28.351485720549697</v>
      </c>
      <c r="K3241" s="330">
        <v>20.197597554179271</v>
      </c>
      <c r="L3241" s="330">
        <v>14.320559434200186</v>
      </c>
      <c r="M3241" s="330">
        <v>33.987416421543656</v>
      </c>
      <c r="N3241" s="330">
        <v>44.691532515528905</v>
      </c>
      <c r="O3241" s="330">
        <v>26.284485875355728</v>
      </c>
      <c r="P3241" s="538">
        <f>I3241/I12*100000</f>
        <v>19.535687037996485</v>
      </c>
    </row>
    <row r="3242" spans="2:16" s="3" customFormat="1" ht="13.2" x14ac:dyDescent="0.25">
      <c r="B3242" s="127"/>
      <c r="C3242" s="218"/>
      <c r="D3242" s="107"/>
      <c r="E3242" s="107"/>
      <c r="F3242" s="107"/>
      <c r="G3242" s="107"/>
      <c r="H3242" s="107"/>
      <c r="I3242" s="107"/>
      <c r="J3242" s="295"/>
      <c r="K3242" s="296"/>
      <c r="L3242" s="296"/>
      <c r="M3242" s="296"/>
      <c r="N3242" s="296"/>
      <c r="O3242" s="296"/>
      <c r="P3242" s="538"/>
    </row>
    <row r="3243" spans="2:16" s="3" customFormat="1" ht="13.2" x14ac:dyDescent="0.25">
      <c r="B3243" s="126" t="s">
        <v>477</v>
      </c>
      <c r="C3243" s="218"/>
      <c r="D3243" s="107"/>
      <c r="E3243" s="107"/>
      <c r="F3243" s="107"/>
      <c r="G3243" s="107"/>
      <c r="H3243" s="107"/>
      <c r="I3243" s="107"/>
      <c r="J3243" s="295"/>
      <c r="K3243" s="296"/>
      <c r="L3243" s="296"/>
      <c r="M3243" s="296"/>
      <c r="N3243" s="296"/>
      <c r="O3243" s="296"/>
      <c r="P3243" s="538"/>
    </row>
    <row r="3244" spans="2:16" s="3" customFormat="1" ht="13.2" x14ac:dyDescent="0.25">
      <c r="B3244" s="122" t="s">
        <v>189</v>
      </c>
      <c r="C3244" s="218" t="s">
        <v>12</v>
      </c>
      <c r="D3244" s="107" t="s">
        <v>12</v>
      </c>
      <c r="E3244" s="107" t="s">
        <v>12</v>
      </c>
      <c r="F3244" s="107" t="s">
        <v>12</v>
      </c>
      <c r="G3244" s="107" t="s">
        <v>12</v>
      </c>
      <c r="H3244" s="107" t="s">
        <v>12</v>
      </c>
      <c r="I3244" s="107" t="s">
        <v>12</v>
      </c>
      <c r="J3244" s="326" t="s">
        <v>12</v>
      </c>
      <c r="K3244" s="330" t="s">
        <v>12</v>
      </c>
      <c r="L3244" s="330" t="s">
        <v>12</v>
      </c>
      <c r="M3244" s="330" t="s">
        <v>12</v>
      </c>
      <c r="N3244" s="330" t="s">
        <v>12</v>
      </c>
      <c r="O3244" s="330" t="s">
        <v>12</v>
      </c>
      <c r="P3244" s="550" t="s">
        <v>12</v>
      </c>
    </row>
    <row r="3245" spans="2:16" s="3" customFormat="1" ht="13.2" x14ac:dyDescent="0.25">
      <c r="B3245" s="127"/>
      <c r="C3245" s="218"/>
      <c r="D3245" s="107"/>
      <c r="E3245" s="107"/>
      <c r="F3245" s="107"/>
      <c r="G3245" s="107"/>
      <c r="H3245" s="107"/>
      <c r="I3245" s="107"/>
      <c r="J3245" s="295"/>
      <c r="K3245" s="296"/>
      <c r="L3245" s="296"/>
      <c r="M3245" s="296"/>
      <c r="N3245" s="296"/>
      <c r="O3245" s="296"/>
      <c r="P3245" s="538"/>
    </row>
    <row r="3246" spans="2:16" s="3" customFormat="1" ht="13.2" x14ac:dyDescent="0.25">
      <c r="B3246" s="126" t="s">
        <v>337</v>
      </c>
      <c r="C3246" s="218"/>
      <c r="D3246" s="107"/>
      <c r="E3246" s="107"/>
      <c r="F3246" s="107"/>
      <c r="G3246" s="107"/>
      <c r="H3246" s="107"/>
      <c r="I3246" s="107"/>
      <c r="J3246" s="295"/>
      <c r="K3246" s="296"/>
      <c r="L3246" s="296"/>
      <c r="M3246" s="296"/>
      <c r="N3246" s="296"/>
      <c r="O3246" s="296"/>
      <c r="P3246" s="538"/>
    </row>
    <row r="3247" spans="2:16" s="3" customFormat="1" ht="13.2" x14ac:dyDescent="0.25">
      <c r="B3247" s="124" t="s">
        <v>248</v>
      </c>
      <c r="C3247" s="218" t="s">
        <v>10</v>
      </c>
      <c r="D3247" s="107" t="s">
        <v>10</v>
      </c>
      <c r="E3247" s="107" t="s">
        <v>10</v>
      </c>
      <c r="F3247" s="107" t="s">
        <v>10</v>
      </c>
      <c r="G3247" s="107" t="s">
        <v>10</v>
      </c>
      <c r="H3247" s="107" t="s">
        <v>10</v>
      </c>
      <c r="I3247" s="107" t="s">
        <v>10</v>
      </c>
      <c r="J3247" s="326" t="s">
        <v>10</v>
      </c>
      <c r="K3247" s="330" t="s">
        <v>10</v>
      </c>
      <c r="L3247" s="330" t="s">
        <v>10</v>
      </c>
      <c r="M3247" s="330" t="s">
        <v>10</v>
      </c>
      <c r="N3247" s="330" t="s">
        <v>10</v>
      </c>
      <c r="O3247" s="330" t="s">
        <v>10</v>
      </c>
      <c r="P3247" s="550" t="s">
        <v>10</v>
      </c>
    </row>
    <row r="3248" spans="2:16" s="3" customFormat="1" ht="13.2" x14ac:dyDescent="0.25">
      <c r="B3248" s="124"/>
      <c r="C3248" s="218"/>
      <c r="D3248" s="107"/>
      <c r="E3248" s="107"/>
      <c r="F3248" s="107"/>
      <c r="G3248" s="107"/>
      <c r="H3248" s="107"/>
      <c r="I3248" s="107"/>
      <c r="J3248" s="326"/>
      <c r="K3248" s="330"/>
      <c r="L3248" s="330"/>
      <c r="M3248" s="330"/>
      <c r="N3248" s="330"/>
      <c r="O3248" s="330"/>
      <c r="P3248" s="550"/>
    </row>
    <row r="3249" spans="2:16" s="3" customFormat="1" ht="13.2" x14ac:dyDescent="0.25">
      <c r="B3249" s="126" t="s">
        <v>333</v>
      </c>
      <c r="C3249" s="218"/>
      <c r="D3249" s="107"/>
      <c r="E3249" s="107"/>
      <c r="F3249" s="107"/>
      <c r="G3249" s="107"/>
      <c r="H3249" s="107"/>
      <c r="I3249" s="107"/>
      <c r="J3249" s="295"/>
      <c r="K3249" s="296"/>
      <c r="L3249" s="296"/>
      <c r="M3249" s="296"/>
      <c r="N3249" s="296"/>
      <c r="O3249" s="296"/>
      <c r="P3249" s="538"/>
    </row>
    <row r="3250" spans="2:16" s="3" customFormat="1" ht="13.2" x14ac:dyDescent="0.25">
      <c r="B3250" s="122" t="s">
        <v>189</v>
      </c>
      <c r="C3250" s="218">
        <v>7.0389999999999997</v>
      </c>
      <c r="D3250" s="107">
        <v>8.4849999999999994</v>
      </c>
      <c r="E3250" s="107">
        <v>9.9060000000000006</v>
      </c>
      <c r="F3250" s="107">
        <v>5.782</v>
      </c>
      <c r="G3250" s="107">
        <v>7.4740000000000002</v>
      </c>
      <c r="H3250" s="107">
        <v>8.2390000000000008</v>
      </c>
      <c r="I3250" s="107">
        <v>6.1630000000000003</v>
      </c>
      <c r="J3250" s="295">
        <v>11.95442339690333</v>
      </c>
      <c r="K3250" s="296">
        <v>13.603868786375935</v>
      </c>
      <c r="L3250" s="296">
        <v>14.843163154697091</v>
      </c>
      <c r="M3250" s="296">
        <v>8.0705867300300032</v>
      </c>
      <c r="N3250" s="296">
        <v>10.517828028720141</v>
      </c>
      <c r="O3250" s="296">
        <v>10.743387188530889</v>
      </c>
      <c r="P3250" s="538">
        <f>I3250/I16*100000</f>
        <v>25.013474725959789</v>
      </c>
    </row>
    <row r="3251" spans="2:16" s="3" customFormat="1" ht="13.2" x14ac:dyDescent="0.25">
      <c r="B3251" s="122"/>
      <c r="C3251" s="218"/>
      <c r="D3251" s="107"/>
      <c r="E3251" s="107"/>
      <c r="F3251" s="107"/>
      <c r="G3251" s="107"/>
      <c r="H3251" s="107"/>
      <c r="I3251" s="107"/>
      <c r="J3251" s="295"/>
      <c r="K3251" s="296"/>
      <c r="L3251" s="296"/>
      <c r="M3251" s="296"/>
      <c r="N3251" s="296"/>
      <c r="O3251" s="296"/>
      <c r="P3251" s="538"/>
    </row>
    <row r="3252" spans="2:16" s="3" customFormat="1" ht="13.2" x14ac:dyDescent="0.25">
      <c r="B3252" s="126" t="s">
        <v>334</v>
      </c>
      <c r="C3252" s="218"/>
      <c r="D3252" s="107"/>
      <c r="E3252" s="107"/>
      <c r="F3252" s="107"/>
      <c r="G3252" s="107"/>
      <c r="H3252" s="107"/>
      <c r="I3252" s="107"/>
      <c r="J3252" s="295"/>
      <c r="K3252" s="296"/>
      <c r="L3252" s="296"/>
      <c r="M3252" s="296"/>
      <c r="N3252" s="296"/>
      <c r="O3252" s="296"/>
      <c r="P3252" s="538"/>
    </row>
    <row r="3253" spans="2:16" s="3" customFormat="1" ht="13.2" x14ac:dyDescent="0.25">
      <c r="B3253" s="123" t="s">
        <v>199</v>
      </c>
      <c r="C3253" s="218">
        <v>75.029586658917736</v>
      </c>
      <c r="D3253" s="107">
        <v>127.86135657843266</v>
      </c>
      <c r="E3253" s="107">
        <v>70.481702469135797</v>
      </c>
      <c r="F3253" s="107">
        <v>80.647503150461702</v>
      </c>
      <c r="G3253" s="107">
        <v>74.469799230360934</v>
      </c>
      <c r="H3253" s="107">
        <v>73.187138945643483</v>
      </c>
      <c r="I3253" s="107">
        <v>45.912097020459797</v>
      </c>
      <c r="J3253" s="326">
        <v>127.4237031134184</v>
      </c>
      <c r="K3253" s="330">
        <v>204.99812819575999</v>
      </c>
      <c r="L3253" s="330">
        <v>105.60987373008273</v>
      </c>
      <c r="M3253" s="330">
        <v>112.56877702112922</v>
      </c>
      <c r="N3253" s="330">
        <v>104.79803875277651</v>
      </c>
      <c r="O3253" s="330">
        <v>95.433641329512838</v>
      </c>
      <c r="P3253" s="538">
        <f>I3253/I17*100000</f>
        <v>59.714492164279555</v>
      </c>
    </row>
    <row r="3254" spans="2:16" s="3" customFormat="1" ht="13.2" x14ac:dyDescent="0.25">
      <c r="B3254" s="123"/>
      <c r="C3254" s="218"/>
      <c r="D3254" s="107"/>
      <c r="E3254" s="107"/>
      <c r="F3254" s="107"/>
      <c r="G3254" s="107"/>
      <c r="H3254" s="107"/>
      <c r="I3254" s="107"/>
      <c r="J3254" s="295"/>
      <c r="K3254" s="296"/>
      <c r="L3254" s="296"/>
      <c r="M3254" s="296"/>
      <c r="N3254" s="296"/>
      <c r="O3254" s="296"/>
      <c r="P3254" s="538"/>
    </row>
    <row r="3255" spans="2:16" s="3" customFormat="1" ht="13.2" x14ac:dyDescent="0.25">
      <c r="B3255" s="126" t="s">
        <v>335</v>
      </c>
      <c r="C3255" s="218"/>
      <c r="D3255" s="107"/>
      <c r="E3255" s="107"/>
      <c r="F3255" s="107"/>
      <c r="G3255" s="107"/>
      <c r="H3255" s="107"/>
      <c r="I3255" s="107"/>
      <c r="J3255" s="295"/>
      <c r="K3255" s="296"/>
      <c r="L3255" s="296"/>
      <c r="M3255" s="296"/>
      <c r="N3255" s="296"/>
      <c r="O3255" s="296"/>
      <c r="P3255" s="538"/>
    </row>
    <row r="3256" spans="2:16" s="3" customFormat="1" ht="13.2" x14ac:dyDescent="0.25">
      <c r="B3256" s="122" t="s">
        <v>290</v>
      </c>
      <c r="C3256" s="218">
        <v>11.45709480371713</v>
      </c>
      <c r="D3256" s="107">
        <v>16.568285809447389</v>
      </c>
      <c r="E3256" s="107">
        <v>72.727050280238132</v>
      </c>
      <c r="F3256" s="107">
        <v>71.023239361300739</v>
      </c>
      <c r="G3256" s="107">
        <v>66.074308311397459</v>
      </c>
      <c r="H3256" s="107">
        <v>54.523598458427756</v>
      </c>
      <c r="I3256" s="107">
        <v>38.822675250846871</v>
      </c>
      <c r="J3256" s="326">
        <v>59.13209428047638</v>
      </c>
      <c r="K3256" s="330">
        <v>80.492746318111827</v>
      </c>
      <c r="L3256" s="330">
        <v>344.67051969905117</v>
      </c>
      <c r="M3256" s="330">
        <v>307.14908672608783</v>
      </c>
      <c r="N3256" s="330">
        <v>279.51545793828842</v>
      </c>
      <c r="O3256" s="330">
        <v>216.90391041372715</v>
      </c>
      <c r="P3256" s="538">
        <f>I3256/I18*100000</f>
        <v>164.07021895277992</v>
      </c>
    </row>
    <row r="3257" spans="2:16" s="3" customFormat="1" ht="13.2" x14ac:dyDescent="0.25">
      <c r="B3257" s="123"/>
      <c r="C3257" s="218"/>
      <c r="D3257" s="107"/>
      <c r="E3257" s="107"/>
      <c r="F3257" s="107"/>
      <c r="G3257" s="107"/>
      <c r="H3257" s="107"/>
      <c r="I3257" s="107"/>
      <c r="J3257" s="295"/>
      <c r="K3257" s="296"/>
      <c r="L3257" s="296"/>
      <c r="M3257" s="296"/>
      <c r="N3257" s="296"/>
      <c r="O3257" s="296"/>
      <c r="P3257" s="538"/>
    </row>
    <row r="3258" spans="2:16" s="3" customFormat="1" ht="13.2" x14ac:dyDescent="0.25">
      <c r="B3258" s="126" t="s">
        <v>336</v>
      </c>
      <c r="C3258" s="195"/>
      <c r="D3258" s="190"/>
      <c r="E3258" s="190"/>
      <c r="F3258" s="190"/>
      <c r="G3258" s="190"/>
      <c r="H3258" s="190"/>
      <c r="I3258" s="190"/>
      <c r="J3258" s="295"/>
      <c r="K3258" s="296"/>
      <c r="L3258" s="296"/>
      <c r="M3258" s="296"/>
      <c r="N3258" s="296"/>
      <c r="O3258" s="296"/>
      <c r="P3258" s="538"/>
    </row>
    <row r="3259" spans="2:16" s="3" customFormat="1" ht="13.2" x14ac:dyDescent="0.25">
      <c r="B3259" s="122" t="s">
        <v>189</v>
      </c>
      <c r="C3259" s="195">
        <v>30.446665958107371</v>
      </c>
      <c r="D3259" s="190">
        <v>16.359636231898214</v>
      </c>
      <c r="E3259" s="190">
        <v>4.7518611687575305</v>
      </c>
      <c r="F3259" s="190">
        <v>6.4472296262409134</v>
      </c>
      <c r="G3259" s="190">
        <v>7.6617078176269953</v>
      </c>
      <c r="H3259" s="190">
        <v>5.5067748154220091</v>
      </c>
      <c r="I3259" s="190">
        <v>3.4919999999999995</v>
      </c>
      <c r="J3259" s="295">
        <v>46.001270223502559</v>
      </c>
      <c r="K3259" s="296">
        <v>23.204552710737964</v>
      </c>
      <c r="L3259" s="296">
        <v>6.3521481631721235</v>
      </c>
      <c r="M3259" s="296">
        <v>8.1709035992456069</v>
      </c>
      <c r="N3259" s="296">
        <v>9.0805736465263056</v>
      </c>
      <c r="O3259" s="296">
        <v>6.3854776837295848</v>
      </c>
      <c r="P3259" s="538">
        <f>I3259/I20*100000</f>
        <v>4.5534338416628133</v>
      </c>
    </row>
    <row r="3260" spans="2:16" s="3" customFormat="1" ht="13.2" x14ac:dyDescent="0.25">
      <c r="B3260" s="122" t="s">
        <v>214</v>
      </c>
      <c r="C3260" s="195">
        <v>0.13752920035938906</v>
      </c>
      <c r="D3260" s="190">
        <v>0.61499114043886438</v>
      </c>
      <c r="E3260" s="190">
        <v>0.44493607159980825</v>
      </c>
      <c r="F3260" s="190">
        <v>0.45429852047529523</v>
      </c>
      <c r="G3260" s="190">
        <v>0.62527074850124809</v>
      </c>
      <c r="H3260" s="190">
        <v>0.34716999999999998</v>
      </c>
      <c r="I3260" s="190">
        <v>0.48927799999999999</v>
      </c>
      <c r="J3260" s="295">
        <v>0.20779017045936518</v>
      </c>
      <c r="K3260" s="296">
        <v>0.87230511318616644</v>
      </c>
      <c r="L3260" s="296">
        <v>0.59477744605083549</v>
      </c>
      <c r="M3260" s="296">
        <v>0.57575573250488665</v>
      </c>
      <c r="N3260" s="296">
        <v>0.74106416166399314</v>
      </c>
      <c r="O3260" s="296">
        <v>1.0029924819568534</v>
      </c>
      <c r="P3260" s="538">
        <f>I3260/I20*100000</f>
        <v>0.63799971454212434</v>
      </c>
    </row>
    <row r="3261" spans="2:16" s="3" customFormat="1" ht="13.2" x14ac:dyDescent="0.25">
      <c r="B3261" s="122"/>
      <c r="C3261" s="195"/>
      <c r="D3261" s="190"/>
      <c r="E3261" s="190"/>
      <c r="F3261" s="190"/>
      <c r="G3261" s="190"/>
      <c r="H3261" s="247"/>
      <c r="I3261" s="247"/>
      <c r="J3261" s="326"/>
      <c r="K3261" s="330"/>
      <c r="L3261" s="330"/>
      <c r="M3261" s="330"/>
      <c r="N3261" s="330"/>
      <c r="O3261" s="330"/>
      <c r="P3261" s="550"/>
    </row>
    <row r="3262" spans="2:16" s="3" customFormat="1" ht="13.2" x14ac:dyDescent="0.25">
      <c r="B3262" s="126" t="s">
        <v>338</v>
      </c>
      <c r="C3262" s="218"/>
      <c r="D3262" s="107"/>
      <c r="E3262" s="107"/>
      <c r="F3262" s="107"/>
      <c r="G3262" s="107"/>
      <c r="H3262" s="247"/>
      <c r="I3262" s="247"/>
      <c r="J3262" s="295"/>
      <c r="K3262" s="296"/>
      <c r="L3262" s="296"/>
      <c r="M3262" s="296"/>
      <c r="N3262" s="296"/>
      <c r="O3262" s="430"/>
      <c r="P3262" s="574"/>
    </row>
    <row r="3263" spans="2:16" s="3" customFormat="1" ht="13.2" x14ac:dyDescent="0.25">
      <c r="B3263" s="123" t="s">
        <v>229</v>
      </c>
      <c r="C3263" s="218">
        <v>0.12546966533977913</v>
      </c>
      <c r="D3263" s="107">
        <v>0.16905077592930237</v>
      </c>
      <c r="E3263" s="107">
        <v>0.14880598329750871</v>
      </c>
      <c r="F3263" s="107">
        <v>0.14710971822569197</v>
      </c>
      <c r="G3263" s="107">
        <v>0.36080594752262585</v>
      </c>
      <c r="H3263" s="107">
        <v>0.22375330120865239</v>
      </c>
      <c r="I3263" s="107">
        <v>0.255012217134168</v>
      </c>
      <c r="J3263" s="326">
        <v>0.32316596953209425</v>
      </c>
      <c r="K3263" s="330">
        <v>0.52152094191590093</v>
      </c>
      <c r="L3263" s="330">
        <v>0.41974326901904679</v>
      </c>
      <c r="M3263" s="330">
        <v>0.37520799601835408</v>
      </c>
      <c r="N3263" s="330">
        <v>0.92902716916638006</v>
      </c>
      <c r="O3263" s="330">
        <v>0.60654745658733211</v>
      </c>
      <c r="P3263" s="538">
        <f>I3263/I21*100000</f>
        <v>0.72767573656551743</v>
      </c>
    </row>
    <row r="3264" spans="2:16" s="3" customFormat="1" ht="13.2" x14ac:dyDescent="0.25">
      <c r="B3264" s="123" t="s">
        <v>228</v>
      </c>
      <c r="C3264" s="195">
        <v>0.19662271879930418</v>
      </c>
      <c r="D3264" s="190">
        <v>0.46648925472958841</v>
      </c>
      <c r="E3264" s="190">
        <v>0.57081430241058528</v>
      </c>
      <c r="F3264" s="190">
        <v>0.49783807785427958</v>
      </c>
      <c r="G3264" s="190">
        <v>0.62660101132644275</v>
      </c>
      <c r="H3264" s="190">
        <v>0.98020606473226701</v>
      </c>
      <c r="I3264" s="190" t="s">
        <v>12</v>
      </c>
      <c r="J3264" s="326">
        <v>0.50643134641938081</v>
      </c>
      <c r="K3264" s="330">
        <v>1.439117414178352</v>
      </c>
      <c r="L3264" s="330">
        <v>1.6101198082715613</v>
      </c>
      <c r="M3264" s="330">
        <v>1.269751786532286</v>
      </c>
      <c r="N3264" s="330">
        <v>1.6134139909456207</v>
      </c>
      <c r="O3264" s="330">
        <v>2.6571294916467756</v>
      </c>
      <c r="P3264" s="538" t="s">
        <v>12</v>
      </c>
    </row>
    <row r="3265" spans="2:16" s="3" customFormat="1" ht="13.2" x14ac:dyDescent="0.25">
      <c r="B3265" s="123"/>
      <c r="C3265" s="195"/>
      <c r="D3265" s="190"/>
      <c r="E3265" s="190"/>
      <c r="F3265" s="190"/>
      <c r="G3265" s="190"/>
      <c r="H3265" s="247"/>
      <c r="I3265" s="247"/>
      <c r="J3265" s="326"/>
      <c r="K3265" s="330"/>
      <c r="L3265" s="330"/>
      <c r="M3265" s="330"/>
      <c r="N3265" s="330"/>
      <c r="O3265" s="330"/>
      <c r="P3265" s="550"/>
    </row>
    <row r="3266" spans="2:16" s="3" customFormat="1" ht="13.2" x14ac:dyDescent="0.25">
      <c r="B3266" s="126" t="s">
        <v>339</v>
      </c>
      <c r="C3266" s="195"/>
      <c r="D3266" s="190"/>
      <c r="E3266" s="190"/>
      <c r="F3266" s="190"/>
      <c r="G3266" s="190"/>
      <c r="H3266" s="247"/>
      <c r="I3266" s="247"/>
      <c r="J3266" s="326"/>
      <c r="K3266" s="330"/>
      <c r="L3266" s="330"/>
      <c r="M3266" s="330"/>
      <c r="N3266" s="330"/>
      <c r="O3266" s="330"/>
      <c r="P3266" s="550"/>
    </row>
    <row r="3267" spans="2:16" s="3" customFormat="1" ht="13.2" x14ac:dyDescent="0.25">
      <c r="B3267" s="123" t="s">
        <v>284</v>
      </c>
      <c r="C3267" s="195">
        <v>1.0330455518133612</v>
      </c>
      <c r="D3267" s="190">
        <v>0.87702190490390297</v>
      </c>
      <c r="E3267" s="190">
        <v>0.8681649072353409</v>
      </c>
      <c r="F3267" s="190">
        <v>1.1229794261679975</v>
      </c>
      <c r="G3267" s="190">
        <v>14.918526440698596</v>
      </c>
      <c r="H3267" s="190">
        <v>30.55382547640524</v>
      </c>
      <c r="I3267" s="190">
        <v>39.879969621651497</v>
      </c>
      <c r="J3267" s="326">
        <v>1.5239725209225337</v>
      </c>
      <c r="K3267" s="330">
        <v>1.563371161699038</v>
      </c>
      <c r="L3267" s="330">
        <v>1.4967461018324337</v>
      </c>
      <c r="M3267" s="330">
        <v>1.6982092566186653</v>
      </c>
      <c r="N3267" s="330">
        <v>22.340535258763421</v>
      </c>
      <c r="O3267" s="330">
        <v>43.863583771724834</v>
      </c>
      <c r="P3267" s="538">
        <f>I3267/I22*100000</f>
        <v>70.377270589909372</v>
      </c>
    </row>
    <row r="3268" spans="2:16" s="3" customFormat="1" ht="13.2" x14ac:dyDescent="0.25">
      <c r="B3268" s="123"/>
      <c r="C3268" s="195"/>
      <c r="D3268" s="190"/>
      <c r="E3268" s="190"/>
      <c r="F3268" s="190"/>
      <c r="G3268" s="190"/>
      <c r="H3268" s="247"/>
      <c r="I3268" s="247"/>
      <c r="J3268" s="326"/>
      <c r="K3268" s="330"/>
      <c r="L3268" s="330"/>
      <c r="M3268" s="330"/>
      <c r="N3268" s="330"/>
      <c r="O3268" s="330"/>
      <c r="P3268" s="550"/>
    </row>
    <row r="3269" spans="2:16" s="3" customFormat="1" ht="13.2" x14ac:dyDescent="0.25">
      <c r="B3269" s="126" t="s">
        <v>340</v>
      </c>
      <c r="C3269" s="218"/>
      <c r="D3269" s="107"/>
      <c r="E3269" s="107"/>
      <c r="F3269" s="107"/>
      <c r="G3269" s="107"/>
      <c r="H3269" s="247"/>
      <c r="I3269" s="247"/>
      <c r="J3269" s="295"/>
      <c r="K3269" s="296"/>
      <c r="L3269" s="296"/>
      <c r="M3269" s="296"/>
      <c r="N3269" s="296"/>
      <c r="O3269" s="430"/>
      <c r="P3269" s="574"/>
    </row>
    <row r="3270" spans="2:16" s="3" customFormat="1" ht="13.2" x14ac:dyDescent="0.25">
      <c r="B3270" s="123" t="s">
        <v>255</v>
      </c>
      <c r="C3270" s="221">
        <v>0.10822365051685799</v>
      </c>
      <c r="D3270" s="188">
        <v>0.21456938633056666</v>
      </c>
      <c r="E3270" s="188">
        <v>0.1792118946752374</v>
      </c>
      <c r="F3270" s="188">
        <v>0.10876434907852564</v>
      </c>
      <c r="G3270" s="188">
        <v>0.93130983625657893</v>
      </c>
      <c r="H3270" s="188">
        <v>0.29093595701461661</v>
      </c>
      <c r="I3270" s="188">
        <v>0.19757511665914801</v>
      </c>
      <c r="J3270" s="326">
        <v>0.38879566943480481</v>
      </c>
      <c r="K3270" s="330">
        <v>0.86534558259692118</v>
      </c>
      <c r="L3270" s="330">
        <v>0.80978862527300322</v>
      </c>
      <c r="M3270" s="330">
        <v>0.48467221084916207</v>
      </c>
      <c r="N3270" s="330">
        <v>3.9385211764578445</v>
      </c>
      <c r="O3270" s="330">
        <v>1.2550784961441577</v>
      </c>
      <c r="P3270" s="538">
        <f>I3270/I23*100000</f>
        <v>0.92347184732313348</v>
      </c>
    </row>
    <row r="3271" spans="2:16" s="3" customFormat="1" ht="13.2" x14ac:dyDescent="0.25">
      <c r="B3271" s="130" t="s">
        <v>256</v>
      </c>
      <c r="C3271" s="248" t="s">
        <v>12</v>
      </c>
      <c r="D3271" s="192" t="s">
        <v>12</v>
      </c>
      <c r="E3271" s="192" t="s">
        <v>12</v>
      </c>
      <c r="F3271" s="192" t="s">
        <v>12</v>
      </c>
      <c r="G3271" s="192">
        <v>4.7485446665598099</v>
      </c>
      <c r="H3271" s="192">
        <v>2.9036981925082825</v>
      </c>
      <c r="I3271" s="192">
        <v>2.09013111674789</v>
      </c>
      <c r="J3271" s="332" t="s">
        <v>12</v>
      </c>
      <c r="K3271" s="333" t="s">
        <v>12</v>
      </c>
      <c r="L3271" s="333" t="s">
        <v>12</v>
      </c>
      <c r="M3271" s="333" t="s">
        <v>12</v>
      </c>
      <c r="N3271" s="333">
        <v>20.081655962934807</v>
      </c>
      <c r="O3271" s="333">
        <v>12.526362152364381</v>
      </c>
      <c r="P3271" s="539">
        <f>I3271/I23*100000</f>
        <v>9.769333690237092</v>
      </c>
    </row>
    <row r="3272" spans="2:16" s="3" customFormat="1" ht="13.2" x14ac:dyDescent="0.25">
      <c r="B3272" s="118"/>
      <c r="C3272" s="70"/>
      <c r="D3272" s="70"/>
      <c r="E3272" s="46"/>
      <c r="F3272" s="46"/>
      <c r="G3272" s="46"/>
      <c r="H3272" s="46"/>
      <c r="I3272" s="46"/>
      <c r="J3272" s="46"/>
      <c r="K3272" s="46"/>
      <c r="L3272" s="46"/>
      <c r="M3272" s="46"/>
      <c r="N3272" s="46"/>
      <c r="O3272" s="46"/>
      <c r="P3272" s="46"/>
    </row>
    <row r="3273" spans="2:16" s="3" customFormat="1" ht="13.2" x14ac:dyDescent="0.25">
      <c r="B3273" s="708" t="s">
        <v>562</v>
      </c>
      <c r="C3273" s="708"/>
      <c r="D3273" s="708"/>
      <c r="E3273" s="708"/>
      <c r="F3273" s="708"/>
      <c r="G3273" s="708"/>
      <c r="H3273" s="708"/>
      <c r="I3273" s="708"/>
      <c r="J3273" s="708"/>
      <c r="K3273" s="708"/>
      <c r="L3273" s="708"/>
      <c r="M3273" s="708"/>
      <c r="N3273" s="708"/>
      <c r="O3273" s="708"/>
      <c r="P3273" s="708"/>
    </row>
    <row r="3274" spans="2:16" s="3" customFormat="1" ht="13.2" x14ac:dyDescent="0.25">
      <c r="B3274" s="775" t="s">
        <v>563</v>
      </c>
      <c r="C3274" s="775"/>
      <c r="D3274" s="775"/>
      <c r="E3274" s="775"/>
      <c r="F3274" s="775"/>
      <c r="G3274" s="775"/>
      <c r="H3274" s="775"/>
      <c r="I3274" s="775"/>
      <c r="J3274" s="775"/>
      <c r="K3274" s="775"/>
      <c r="L3274" s="775"/>
      <c r="M3274" s="775"/>
      <c r="N3274" s="775"/>
      <c r="O3274" s="775"/>
      <c r="P3274" s="775"/>
    </row>
    <row r="3275" spans="2:16" s="3" customFormat="1" ht="13.2" x14ac:dyDescent="0.25">
      <c r="B3275" s="44" t="s">
        <v>414</v>
      </c>
      <c r="C3275" s="102"/>
      <c r="D3275" s="102"/>
      <c r="E3275" s="46"/>
      <c r="F3275" s="46"/>
      <c r="G3275" s="46"/>
      <c r="H3275" s="46"/>
      <c r="I3275" s="46"/>
      <c r="J3275" s="46"/>
      <c r="K3275" s="46"/>
      <c r="L3275" s="46"/>
      <c r="M3275" s="46"/>
      <c r="N3275" s="46"/>
      <c r="O3275" s="46"/>
      <c r="P3275" s="46"/>
    </row>
    <row r="3276" spans="2:16" s="3" customFormat="1" ht="13.2" x14ac:dyDescent="0.25">
      <c r="B3276" s="103"/>
      <c r="C3276" s="45"/>
      <c r="D3276" s="45"/>
      <c r="E3276" s="46"/>
      <c r="F3276" s="46"/>
      <c r="G3276" s="46"/>
      <c r="H3276" s="46"/>
      <c r="I3276" s="46"/>
      <c r="J3276" s="46"/>
      <c r="K3276" s="46"/>
      <c r="L3276" s="46"/>
      <c r="M3276" s="46"/>
      <c r="N3276" s="46"/>
      <c r="O3276" s="46"/>
      <c r="P3276" s="46"/>
    </row>
    <row r="3277" spans="2:16" s="3" customFormat="1" ht="13.2" x14ac:dyDescent="0.25">
      <c r="B3277" s="752" t="s">
        <v>34</v>
      </c>
      <c r="C3277" s="700" t="s">
        <v>7</v>
      </c>
      <c r="D3277" s="701"/>
      <c r="E3277" s="701"/>
      <c r="F3277" s="701"/>
      <c r="G3277" s="701"/>
      <c r="H3277" s="701"/>
      <c r="I3277" s="701"/>
      <c r="J3277" s="46"/>
      <c r="K3277" s="46"/>
      <c r="L3277" s="46"/>
      <c r="M3277" s="46"/>
      <c r="N3277" s="46"/>
      <c r="O3277" s="46"/>
      <c r="P3277" s="46"/>
    </row>
    <row r="3278" spans="2:16" s="3" customFormat="1" ht="13.2" x14ac:dyDescent="0.25">
      <c r="B3278" s="753"/>
      <c r="C3278" s="386">
        <v>2014</v>
      </c>
      <c r="D3278" s="387">
        <v>2015</v>
      </c>
      <c r="E3278" s="387">
        <v>2016</v>
      </c>
      <c r="F3278" s="387">
        <v>2017</v>
      </c>
      <c r="G3278" s="387">
        <v>2018</v>
      </c>
      <c r="H3278" s="387">
        <v>2019</v>
      </c>
      <c r="I3278" s="387">
        <v>2020</v>
      </c>
      <c r="J3278" s="46"/>
      <c r="K3278" s="46"/>
      <c r="L3278" s="46"/>
      <c r="M3278" s="46"/>
      <c r="N3278" s="46"/>
      <c r="O3278" s="46"/>
      <c r="P3278" s="46"/>
    </row>
    <row r="3279" spans="2:16" s="3" customFormat="1" ht="13.2" x14ac:dyDescent="0.25">
      <c r="B3279" s="169" t="s">
        <v>327</v>
      </c>
      <c r="C3279" s="249"/>
      <c r="D3279" s="250"/>
      <c r="E3279" s="250"/>
      <c r="F3279" s="250"/>
      <c r="G3279" s="250"/>
      <c r="H3279" s="250"/>
      <c r="I3279" s="546"/>
      <c r="J3279" s="46"/>
      <c r="K3279" s="46"/>
      <c r="L3279" s="46"/>
      <c r="M3279" s="46"/>
      <c r="N3279" s="46"/>
      <c r="O3279" s="46"/>
      <c r="P3279" s="46"/>
    </row>
    <row r="3280" spans="2:16" s="3" customFormat="1" ht="13.2" x14ac:dyDescent="0.25">
      <c r="B3280" s="122" t="s">
        <v>32</v>
      </c>
      <c r="C3280" s="181">
        <v>619</v>
      </c>
      <c r="D3280" s="348">
        <v>615</v>
      </c>
      <c r="E3280" s="348">
        <v>625</v>
      </c>
      <c r="F3280" s="348">
        <v>709</v>
      </c>
      <c r="G3280" s="348">
        <v>719</v>
      </c>
      <c r="H3280" s="415">
        <v>379</v>
      </c>
      <c r="I3280" s="521">
        <v>665</v>
      </c>
      <c r="J3280" s="46"/>
      <c r="K3280" s="46"/>
      <c r="L3280" s="46"/>
      <c r="M3280" s="46"/>
      <c r="N3280" s="46"/>
      <c r="O3280" s="46"/>
      <c r="P3280" s="46"/>
    </row>
    <row r="3281" spans="2:16" s="3" customFormat="1" ht="13.2" x14ac:dyDescent="0.25">
      <c r="B3281" s="122" t="s">
        <v>722</v>
      </c>
      <c r="C3281" s="181"/>
      <c r="D3281" s="348">
        <v>162</v>
      </c>
      <c r="E3281" s="348">
        <v>337</v>
      </c>
      <c r="F3281" s="348">
        <v>327</v>
      </c>
      <c r="G3281" s="348">
        <v>332</v>
      </c>
      <c r="H3281" s="415">
        <v>340</v>
      </c>
      <c r="I3281" s="521">
        <v>281</v>
      </c>
      <c r="J3281" s="46"/>
      <c r="K3281" s="46"/>
      <c r="L3281" s="46"/>
      <c r="M3281" s="46"/>
      <c r="N3281" s="46"/>
      <c r="O3281" s="46"/>
      <c r="P3281" s="46"/>
    </row>
    <row r="3282" spans="2:16" s="3" customFormat="1" ht="13.2" x14ac:dyDescent="0.25">
      <c r="B3282" s="122"/>
      <c r="C3282" s="181"/>
      <c r="D3282" s="348"/>
      <c r="E3282" s="348"/>
      <c r="F3282" s="348"/>
      <c r="G3282" s="348"/>
      <c r="H3282" s="415"/>
      <c r="I3282" s="521"/>
      <c r="J3282" s="46"/>
      <c r="K3282" s="46"/>
      <c r="L3282" s="46"/>
      <c r="M3282" s="46"/>
      <c r="N3282" s="46"/>
      <c r="O3282" s="46"/>
      <c r="P3282" s="46"/>
    </row>
    <row r="3283" spans="2:16" s="3" customFormat="1" ht="13.2" x14ac:dyDescent="0.25">
      <c r="B3283" s="126" t="s">
        <v>328</v>
      </c>
      <c r="C3283" s="181"/>
      <c r="D3283" s="348"/>
      <c r="E3283" s="348"/>
      <c r="F3283" s="348"/>
      <c r="G3283" s="348"/>
      <c r="H3283" s="415"/>
      <c r="I3283" s="521"/>
      <c r="J3283" s="46"/>
      <c r="K3283" s="46"/>
      <c r="L3283" s="46"/>
      <c r="M3283" s="46"/>
      <c r="N3283" s="46"/>
      <c r="O3283" s="46"/>
      <c r="P3283" s="46"/>
    </row>
    <row r="3284" spans="2:16" s="3" customFormat="1" ht="13.2" x14ac:dyDescent="0.25">
      <c r="B3284" s="122" t="s">
        <v>119</v>
      </c>
      <c r="C3284" s="181">
        <v>9</v>
      </c>
      <c r="D3284" s="348">
        <v>9</v>
      </c>
      <c r="E3284" s="348">
        <v>12</v>
      </c>
      <c r="F3284" s="348">
        <v>12</v>
      </c>
      <c r="G3284" s="348">
        <v>12</v>
      </c>
      <c r="H3284" s="415">
        <v>12</v>
      </c>
      <c r="I3284" s="521">
        <v>12</v>
      </c>
      <c r="J3284" s="46"/>
      <c r="K3284" s="46"/>
      <c r="L3284" s="46"/>
      <c r="M3284" s="46"/>
      <c r="N3284" s="46"/>
      <c r="O3284" s="46"/>
      <c r="P3284" s="46"/>
    </row>
    <row r="3285" spans="2:16" s="3" customFormat="1" ht="13.2" x14ac:dyDescent="0.25">
      <c r="B3285" s="122"/>
      <c r="C3285" s="181"/>
      <c r="D3285" s="348"/>
      <c r="E3285" s="348"/>
      <c r="F3285" s="348"/>
      <c r="G3285" s="348"/>
      <c r="H3285" s="415"/>
      <c r="I3285" s="521"/>
      <c r="J3285" s="46"/>
      <c r="K3285" s="46"/>
      <c r="L3285" s="46"/>
      <c r="M3285" s="46"/>
      <c r="N3285" s="46"/>
      <c r="O3285" s="46"/>
      <c r="P3285" s="46"/>
    </row>
    <row r="3286" spans="2:16" s="3" customFormat="1" ht="13.2" x14ac:dyDescent="0.25">
      <c r="B3286" s="126" t="s">
        <v>329</v>
      </c>
      <c r="C3286" s="181"/>
      <c r="D3286" s="348"/>
      <c r="E3286" s="348"/>
      <c r="F3286" s="348"/>
      <c r="G3286" s="348"/>
      <c r="H3286" s="415"/>
      <c r="I3286" s="521"/>
      <c r="J3286" s="46"/>
      <c r="K3286" s="46"/>
      <c r="L3286" s="46"/>
      <c r="M3286" s="46"/>
      <c r="N3286" s="46"/>
      <c r="O3286" s="46"/>
      <c r="P3286" s="46"/>
    </row>
    <row r="3287" spans="2:16" s="3" customFormat="1" ht="13.2" x14ac:dyDescent="0.25">
      <c r="B3287" s="122" t="s">
        <v>297</v>
      </c>
      <c r="C3287" s="181">
        <v>486</v>
      </c>
      <c r="D3287" s="348">
        <v>484</v>
      </c>
      <c r="E3287" s="348">
        <v>471</v>
      </c>
      <c r="F3287" s="348">
        <v>466</v>
      </c>
      <c r="G3287" s="348">
        <v>462</v>
      </c>
      <c r="H3287" s="415">
        <v>467</v>
      </c>
      <c r="I3287" s="521">
        <v>476</v>
      </c>
      <c r="J3287" s="46"/>
      <c r="K3287" s="46"/>
      <c r="L3287" s="46"/>
      <c r="M3287" s="46"/>
      <c r="N3287" s="46"/>
      <c r="O3287" s="46"/>
      <c r="P3287" s="46"/>
    </row>
    <row r="3288" spans="2:16" s="3" customFormat="1" ht="13.2" x14ac:dyDescent="0.25">
      <c r="B3288" s="122" t="s">
        <v>317</v>
      </c>
      <c r="C3288" s="181">
        <v>193</v>
      </c>
      <c r="D3288" s="348">
        <v>193</v>
      </c>
      <c r="E3288" s="348">
        <v>186</v>
      </c>
      <c r="F3288" s="348">
        <v>192</v>
      </c>
      <c r="G3288" s="348" t="s">
        <v>12</v>
      </c>
      <c r="H3288" s="415" t="s">
        <v>12</v>
      </c>
      <c r="I3288" s="521" t="s">
        <v>12</v>
      </c>
      <c r="J3288" s="46"/>
      <c r="K3288" s="46"/>
      <c r="L3288" s="46"/>
      <c r="M3288" s="46"/>
      <c r="N3288" s="46"/>
      <c r="O3288" s="46"/>
      <c r="P3288" s="46"/>
    </row>
    <row r="3289" spans="2:16" s="3" customFormat="1" ht="13.2" x14ac:dyDescent="0.25">
      <c r="B3289" s="122" t="s">
        <v>295</v>
      </c>
      <c r="C3289" s="181">
        <v>699</v>
      </c>
      <c r="D3289" s="348">
        <v>700</v>
      </c>
      <c r="E3289" s="348">
        <v>698</v>
      </c>
      <c r="F3289" s="348">
        <v>749</v>
      </c>
      <c r="G3289" s="348">
        <v>949</v>
      </c>
      <c r="H3289" s="415">
        <v>936</v>
      </c>
      <c r="I3289" s="521">
        <v>930</v>
      </c>
      <c r="J3289" s="46"/>
      <c r="K3289" s="46"/>
      <c r="L3289" s="46"/>
      <c r="M3289" s="46"/>
      <c r="N3289" s="46"/>
      <c r="O3289" s="46"/>
      <c r="P3289" s="46"/>
    </row>
    <row r="3290" spans="2:16" s="3" customFormat="1" ht="13.2" x14ac:dyDescent="0.25">
      <c r="B3290" s="122"/>
      <c r="C3290" s="181"/>
      <c r="D3290" s="348"/>
      <c r="E3290" s="348"/>
      <c r="F3290" s="348"/>
      <c r="G3290" s="348"/>
      <c r="H3290" s="415"/>
      <c r="I3290" s="521"/>
      <c r="J3290" s="46"/>
      <c r="K3290" s="46"/>
      <c r="L3290" s="46"/>
      <c r="M3290" s="46"/>
      <c r="N3290" s="46"/>
      <c r="O3290" s="46"/>
      <c r="P3290" s="46"/>
    </row>
    <row r="3291" spans="2:16" s="3" customFormat="1" ht="13.2" x14ac:dyDescent="0.25">
      <c r="B3291" s="126" t="s">
        <v>330</v>
      </c>
      <c r="C3291" s="181"/>
      <c r="D3291" s="348"/>
      <c r="E3291" s="348"/>
      <c r="F3291" s="348"/>
      <c r="G3291" s="348"/>
      <c r="H3291" s="415"/>
      <c r="I3291" s="521"/>
      <c r="J3291" s="46"/>
      <c r="K3291" s="46"/>
      <c r="L3291" s="46"/>
      <c r="M3291" s="46"/>
      <c r="N3291" s="46"/>
      <c r="O3291" s="46"/>
      <c r="P3291" s="46"/>
    </row>
    <row r="3292" spans="2:16" s="3" customFormat="1" ht="13.2" x14ac:dyDescent="0.25">
      <c r="B3292" s="127" t="s">
        <v>114</v>
      </c>
      <c r="C3292" s="181">
        <v>187</v>
      </c>
      <c r="D3292" s="348">
        <v>189</v>
      </c>
      <c r="E3292" s="348">
        <v>189</v>
      </c>
      <c r="F3292" s="348">
        <v>185</v>
      </c>
      <c r="G3292" s="348">
        <v>180</v>
      </c>
      <c r="H3292" s="415" t="s">
        <v>265</v>
      </c>
      <c r="I3292" s="521"/>
      <c r="J3292" s="46"/>
      <c r="K3292" s="46"/>
      <c r="L3292" s="46"/>
      <c r="M3292" s="46"/>
      <c r="N3292" s="46"/>
      <c r="O3292" s="46"/>
      <c r="P3292" s="46"/>
    </row>
    <row r="3293" spans="2:16" s="3" customFormat="1" ht="13.2" x14ac:dyDescent="0.25">
      <c r="B3293" s="127"/>
      <c r="C3293" s="181"/>
      <c r="D3293" s="348"/>
      <c r="E3293" s="348"/>
      <c r="F3293" s="348"/>
      <c r="G3293" s="348"/>
      <c r="H3293" s="415"/>
      <c r="I3293" s="521"/>
      <c r="J3293" s="46"/>
      <c r="K3293" s="46"/>
      <c r="L3293" s="46"/>
      <c r="M3293" s="46"/>
      <c r="N3293" s="46"/>
      <c r="O3293" s="46"/>
      <c r="P3293" s="46"/>
    </row>
    <row r="3294" spans="2:16" s="3" customFormat="1" ht="13.2" x14ac:dyDescent="0.25">
      <c r="B3294" s="125" t="s">
        <v>331</v>
      </c>
      <c r="C3294" s="181"/>
      <c r="D3294" s="348"/>
      <c r="E3294" s="348"/>
      <c r="F3294" s="348"/>
      <c r="G3294" s="348"/>
      <c r="H3294" s="415"/>
      <c r="I3294" s="521"/>
      <c r="J3294" s="46"/>
      <c r="K3294" s="46"/>
      <c r="L3294" s="46"/>
      <c r="M3294" s="46"/>
      <c r="N3294" s="46"/>
      <c r="O3294" s="46"/>
      <c r="P3294" s="46"/>
    </row>
    <row r="3295" spans="2:16" s="3" customFormat="1" ht="13.2" x14ac:dyDescent="0.25">
      <c r="B3295" s="122" t="s">
        <v>114</v>
      </c>
      <c r="C3295" s="181">
        <v>132</v>
      </c>
      <c r="D3295" s="348">
        <v>130</v>
      </c>
      <c r="E3295" s="348">
        <v>125</v>
      </c>
      <c r="F3295" s="348">
        <v>133</v>
      </c>
      <c r="G3295" s="348">
        <v>130</v>
      </c>
      <c r="H3295" s="415">
        <v>126</v>
      </c>
      <c r="I3295" s="521">
        <v>120</v>
      </c>
      <c r="J3295" s="46"/>
      <c r="K3295" s="46"/>
      <c r="L3295" s="46"/>
      <c r="M3295" s="46"/>
      <c r="N3295" s="46"/>
      <c r="O3295" s="46"/>
      <c r="P3295" s="46"/>
    </row>
    <row r="3296" spans="2:16" s="3" customFormat="1" ht="13.2" x14ac:dyDescent="0.25">
      <c r="B3296" s="122" t="s">
        <v>125</v>
      </c>
      <c r="C3296" s="181">
        <v>109</v>
      </c>
      <c r="D3296" s="348">
        <v>391</v>
      </c>
      <c r="E3296" s="348">
        <v>411</v>
      </c>
      <c r="F3296" s="348">
        <v>233</v>
      </c>
      <c r="G3296" s="348">
        <v>251</v>
      </c>
      <c r="H3296" s="415">
        <v>251</v>
      </c>
      <c r="I3296" s="521">
        <v>314</v>
      </c>
      <c r="J3296" s="46"/>
      <c r="K3296" s="46"/>
      <c r="L3296" s="46"/>
      <c r="M3296" s="46"/>
      <c r="N3296" s="46"/>
      <c r="O3296" s="46"/>
      <c r="P3296" s="46"/>
    </row>
    <row r="3297" spans="2:16" s="3" customFormat="1" ht="13.2" x14ac:dyDescent="0.25">
      <c r="B3297" s="122"/>
      <c r="C3297" s="181"/>
      <c r="D3297" s="348"/>
      <c r="E3297" s="348"/>
      <c r="F3297" s="348"/>
      <c r="G3297" s="348"/>
      <c r="H3297" s="415"/>
      <c r="I3297" s="521"/>
      <c r="J3297" s="46"/>
      <c r="K3297" s="46"/>
      <c r="L3297" s="46"/>
      <c r="M3297" s="46"/>
      <c r="N3297" s="46"/>
      <c r="O3297" s="46"/>
      <c r="P3297" s="46"/>
    </row>
    <row r="3298" spans="2:16" s="3" customFormat="1" ht="13.2" x14ac:dyDescent="0.25">
      <c r="B3298" s="125" t="s">
        <v>332</v>
      </c>
      <c r="C3298" s="181"/>
      <c r="D3298" s="348"/>
      <c r="E3298" s="348"/>
      <c r="F3298" s="348"/>
      <c r="G3298" s="348"/>
      <c r="H3298" s="415"/>
      <c r="I3298" s="521"/>
      <c r="J3298" s="46"/>
      <c r="K3298" s="46"/>
      <c r="L3298" s="46"/>
      <c r="M3298" s="46"/>
      <c r="N3298" s="46"/>
      <c r="O3298" s="46"/>
      <c r="P3298" s="46"/>
    </row>
    <row r="3299" spans="2:16" s="3" customFormat="1" ht="13.2" x14ac:dyDescent="0.25">
      <c r="B3299" s="127" t="s">
        <v>557</v>
      </c>
      <c r="C3299" s="181">
        <v>28</v>
      </c>
      <c r="D3299" s="348">
        <v>28</v>
      </c>
      <c r="E3299" s="348">
        <v>28</v>
      </c>
      <c r="F3299" s="348">
        <v>28</v>
      </c>
      <c r="G3299" s="348">
        <v>28</v>
      </c>
      <c r="H3299" s="415">
        <v>27</v>
      </c>
      <c r="I3299" s="521">
        <v>25</v>
      </c>
      <c r="J3299" s="46"/>
      <c r="K3299" s="46"/>
      <c r="L3299" s="46"/>
      <c r="M3299" s="46"/>
      <c r="N3299" s="46"/>
      <c r="O3299" s="46"/>
      <c r="P3299" s="46"/>
    </row>
    <row r="3300" spans="2:16" s="3" customFormat="1" ht="13.2" x14ac:dyDescent="0.25">
      <c r="B3300" s="127" t="s">
        <v>564</v>
      </c>
      <c r="C3300" s="181">
        <v>28</v>
      </c>
      <c r="D3300" s="348">
        <v>29</v>
      </c>
      <c r="E3300" s="348">
        <v>30</v>
      </c>
      <c r="F3300" s="348">
        <v>32</v>
      </c>
      <c r="G3300" s="348">
        <v>32</v>
      </c>
      <c r="H3300" s="415">
        <v>32</v>
      </c>
      <c r="I3300" s="521">
        <v>32</v>
      </c>
      <c r="J3300" s="46"/>
      <c r="K3300" s="46"/>
      <c r="L3300" s="46"/>
      <c r="M3300" s="46"/>
      <c r="N3300" s="46"/>
      <c r="O3300" s="46"/>
      <c r="P3300" s="46"/>
    </row>
    <row r="3301" spans="2:16" s="3" customFormat="1" ht="13.2" x14ac:dyDescent="0.25">
      <c r="B3301" s="127"/>
      <c r="C3301" s="181"/>
      <c r="D3301" s="348"/>
      <c r="E3301" s="348"/>
      <c r="F3301" s="348"/>
      <c r="G3301" s="348"/>
      <c r="H3301" s="415"/>
      <c r="I3301" s="521"/>
      <c r="J3301" s="46"/>
      <c r="K3301" s="46"/>
      <c r="L3301" s="46"/>
      <c r="M3301" s="46"/>
      <c r="N3301" s="46"/>
      <c r="O3301" s="46"/>
      <c r="P3301" s="46"/>
    </row>
    <row r="3302" spans="2:16" s="3" customFormat="1" ht="13.2" x14ac:dyDescent="0.25">
      <c r="B3302" s="126" t="s">
        <v>477</v>
      </c>
      <c r="C3302" s="181"/>
      <c r="D3302" s="348"/>
      <c r="E3302" s="348"/>
      <c r="F3302" s="348"/>
      <c r="G3302" s="348"/>
      <c r="H3302" s="415"/>
      <c r="I3302" s="521"/>
      <c r="J3302" s="46"/>
      <c r="K3302" s="46"/>
      <c r="L3302" s="46"/>
      <c r="M3302" s="46"/>
      <c r="N3302" s="46"/>
      <c r="O3302" s="46"/>
      <c r="P3302" s="46"/>
    </row>
    <row r="3303" spans="2:16" s="3" customFormat="1" ht="13.2" x14ac:dyDescent="0.25">
      <c r="B3303" s="127" t="s">
        <v>189</v>
      </c>
      <c r="C3303" s="181">
        <v>13</v>
      </c>
      <c r="D3303" s="348">
        <v>13</v>
      </c>
      <c r="E3303" s="348">
        <v>13</v>
      </c>
      <c r="F3303" s="348">
        <v>10</v>
      </c>
      <c r="G3303" s="348">
        <v>5</v>
      </c>
      <c r="H3303" s="415">
        <v>3</v>
      </c>
      <c r="I3303" s="521">
        <v>3</v>
      </c>
      <c r="J3303" s="46"/>
      <c r="K3303" s="46"/>
      <c r="L3303" s="46"/>
      <c r="M3303" s="46"/>
      <c r="N3303" s="46"/>
      <c r="O3303" s="46"/>
      <c r="P3303" s="46"/>
    </row>
    <row r="3304" spans="2:16" s="3" customFormat="1" ht="13.2" x14ac:dyDescent="0.25">
      <c r="B3304" s="127"/>
      <c r="C3304" s="181"/>
      <c r="D3304" s="348"/>
      <c r="E3304" s="348"/>
      <c r="F3304" s="348"/>
      <c r="G3304" s="348"/>
      <c r="H3304" s="415"/>
      <c r="I3304" s="521"/>
      <c r="J3304" s="46"/>
      <c r="K3304" s="46"/>
      <c r="L3304" s="46"/>
      <c r="M3304" s="46"/>
      <c r="N3304" s="46"/>
      <c r="O3304" s="46"/>
      <c r="P3304" s="46"/>
    </row>
    <row r="3305" spans="2:16" s="3" customFormat="1" ht="13.2" x14ac:dyDescent="0.25">
      <c r="B3305" s="126" t="s">
        <v>337</v>
      </c>
      <c r="C3305" s="181"/>
      <c r="D3305" s="348"/>
      <c r="E3305" s="348"/>
      <c r="F3305" s="348"/>
      <c r="G3305" s="348"/>
      <c r="H3305" s="415"/>
      <c r="I3305" s="521"/>
      <c r="J3305" s="46"/>
      <c r="K3305" s="46"/>
      <c r="L3305" s="46"/>
      <c r="M3305" s="46"/>
      <c r="N3305" s="46"/>
      <c r="O3305" s="46"/>
      <c r="P3305" s="46"/>
    </row>
    <row r="3306" spans="2:16" s="3" customFormat="1" ht="13.2" x14ac:dyDescent="0.25">
      <c r="B3306" s="124" t="s">
        <v>248</v>
      </c>
      <c r="C3306" s="181" t="s">
        <v>10</v>
      </c>
      <c r="D3306" s="348" t="s">
        <v>10</v>
      </c>
      <c r="E3306" s="348" t="s">
        <v>10</v>
      </c>
      <c r="F3306" s="348" t="s">
        <v>10</v>
      </c>
      <c r="G3306" s="348" t="s">
        <v>10</v>
      </c>
      <c r="H3306" s="348" t="s">
        <v>10</v>
      </c>
      <c r="I3306" s="547" t="s">
        <v>10</v>
      </c>
      <c r="J3306" s="46"/>
      <c r="K3306" s="46"/>
      <c r="L3306" s="46"/>
      <c r="M3306" s="46"/>
      <c r="N3306" s="46"/>
      <c r="O3306" s="46"/>
      <c r="P3306" s="46"/>
    </row>
    <row r="3307" spans="2:16" s="3" customFormat="1" ht="13.2" x14ac:dyDescent="0.25">
      <c r="B3307" s="124"/>
      <c r="C3307" s="251"/>
      <c r="D3307" s="364"/>
      <c r="E3307" s="364"/>
      <c r="F3307" s="364"/>
      <c r="G3307" s="364"/>
      <c r="H3307" s="364"/>
      <c r="I3307" s="575"/>
      <c r="J3307" s="46"/>
      <c r="K3307" s="46"/>
      <c r="L3307" s="46"/>
      <c r="M3307" s="46"/>
      <c r="N3307" s="46"/>
      <c r="O3307" s="46"/>
      <c r="P3307" s="46"/>
    </row>
    <row r="3308" spans="2:16" s="3" customFormat="1" ht="13.2" x14ac:dyDescent="0.25">
      <c r="B3308" s="126" t="s">
        <v>333</v>
      </c>
      <c r="C3308" s="178"/>
      <c r="D3308" s="365"/>
      <c r="E3308" s="365"/>
      <c r="F3308" s="365"/>
      <c r="G3308" s="365"/>
      <c r="H3308" s="415"/>
      <c r="I3308" s="521"/>
      <c r="J3308" s="46"/>
      <c r="K3308" s="46"/>
      <c r="L3308" s="46"/>
      <c r="M3308" s="46"/>
      <c r="N3308" s="46"/>
      <c r="O3308" s="46"/>
      <c r="P3308" s="46"/>
    </row>
    <row r="3309" spans="2:16" s="3" customFormat="1" ht="13.2" x14ac:dyDescent="0.25">
      <c r="B3309" s="127" t="s">
        <v>189</v>
      </c>
      <c r="C3309" s="178">
        <v>35</v>
      </c>
      <c r="D3309" s="365">
        <v>33</v>
      </c>
      <c r="E3309" s="365">
        <v>38</v>
      </c>
      <c r="F3309" s="365">
        <v>35</v>
      </c>
      <c r="G3309" s="365">
        <v>35</v>
      </c>
      <c r="H3309" s="415">
        <v>27</v>
      </c>
      <c r="I3309" s="521">
        <v>27</v>
      </c>
      <c r="J3309" s="46"/>
      <c r="K3309" s="46"/>
      <c r="L3309" s="46"/>
      <c r="M3309" s="46"/>
      <c r="N3309" s="46"/>
      <c r="O3309" s="46"/>
      <c r="P3309" s="46"/>
    </row>
    <row r="3310" spans="2:16" s="3" customFormat="1" ht="13.2" x14ac:dyDescent="0.25">
      <c r="B3310" s="122"/>
      <c r="C3310" s="178"/>
      <c r="D3310" s="365"/>
      <c r="E3310" s="365"/>
      <c r="F3310" s="365"/>
      <c r="G3310" s="365"/>
      <c r="H3310" s="415"/>
      <c r="I3310" s="521"/>
      <c r="J3310" s="46"/>
      <c r="K3310" s="46"/>
      <c r="L3310" s="46"/>
      <c r="M3310" s="46"/>
      <c r="N3310" s="46"/>
      <c r="O3310" s="46"/>
      <c r="P3310" s="46"/>
    </row>
    <row r="3311" spans="2:16" s="3" customFormat="1" ht="13.2" x14ac:dyDescent="0.25">
      <c r="B3311" s="126" t="s">
        <v>334</v>
      </c>
      <c r="C3311" s="181"/>
      <c r="D3311" s="348"/>
      <c r="E3311" s="348"/>
      <c r="F3311" s="348"/>
      <c r="G3311" s="348"/>
      <c r="H3311" s="415"/>
      <c r="I3311" s="521"/>
      <c r="J3311" s="46"/>
      <c r="K3311" s="46"/>
      <c r="L3311" s="46"/>
      <c r="M3311" s="46"/>
      <c r="N3311" s="46"/>
      <c r="O3311" s="46"/>
      <c r="P3311" s="46"/>
    </row>
    <row r="3312" spans="2:16" s="3" customFormat="1" ht="13.2" x14ac:dyDescent="0.25">
      <c r="B3312" s="123" t="s">
        <v>199</v>
      </c>
      <c r="C3312" s="181">
        <v>36</v>
      </c>
      <c r="D3312" s="348">
        <v>37</v>
      </c>
      <c r="E3312" s="348">
        <v>39</v>
      </c>
      <c r="F3312" s="348">
        <v>39</v>
      </c>
      <c r="G3312" s="348">
        <v>43</v>
      </c>
      <c r="H3312" s="348">
        <v>40</v>
      </c>
      <c r="I3312" s="547">
        <v>39</v>
      </c>
      <c r="J3312" s="46"/>
      <c r="K3312" s="46"/>
      <c r="L3312" s="46"/>
      <c r="M3312" s="46"/>
      <c r="N3312" s="46"/>
      <c r="O3312" s="46"/>
      <c r="P3312" s="46"/>
    </row>
    <row r="3313" spans="2:16" s="3" customFormat="1" ht="13.2" x14ac:dyDescent="0.25">
      <c r="B3313" s="123"/>
      <c r="C3313" s="181"/>
      <c r="D3313" s="348"/>
      <c r="E3313" s="348"/>
      <c r="F3313" s="348"/>
      <c r="G3313" s="348"/>
      <c r="H3313" s="415"/>
      <c r="I3313" s="521"/>
      <c r="J3313" s="46"/>
      <c r="K3313" s="46"/>
      <c r="L3313" s="46"/>
      <c r="M3313" s="46"/>
      <c r="N3313" s="46"/>
      <c r="O3313" s="46"/>
      <c r="P3313" s="46"/>
    </row>
    <row r="3314" spans="2:16" s="3" customFormat="1" ht="13.2" x14ac:dyDescent="0.25">
      <c r="B3314" s="126" t="s">
        <v>335</v>
      </c>
      <c r="C3314" s="181"/>
      <c r="D3314" s="348"/>
      <c r="E3314" s="348"/>
      <c r="F3314" s="348"/>
      <c r="G3314" s="348"/>
      <c r="H3314" s="415"/>
      <c r="I3314" s="521"/>
      <c r="J3314" s="46"/>
      <c r="K3314" s="46"/>
      <c r="L3314" s="46"/>
      <c r="M3314" s="46"/>
      <c r="N3314" s="46"/>
      <c r="O3314" s="46"/>
      <c r="P3314" s="46"/>
    </row>
    <row r="3315" spans="2:16" s="3" customFormat="1" ht="13.2" x14ac:dyDescent="0.25">
      <c r="B3315" s="123" t="s">
        <v>290</v>
      </c>
      <c r="C3315" s="181">
        <v>18</v>
      </c>
      <c r="D3315" s="348">
        <v>18</v>
      </c>
      <c r="E3315" s="348">
        <v>16</v>
      </c>
      <c r="F3315" s="348">
        <v>16</v>
      </c>
      <c r="G3315" s="348">
        <v>16</v>
      </c>
      <c r="H3315" s="415">
        <v>16</v>
      </c>
      <c r="I3315" s="521">
        <v>16</v>
      </c>
      <c r="J3315" s="46"/>
      <c r="K3315" s="46"/>
      <c r="L3315" s="46"/>
      <c r="M3315" s="46"/>
      <c r="N3315" s="46"/>
      <c r="O3315" s="46"/>
      <c r="P3315" s="46"/>
    </row>
    <row r="3316" spans="2:16" s="3" customFormat="1" ht="13.2" x14ac:dyDescent="0.25">
      <c r="B3316" s="123"/>
      <c r="C3316" s="181"/>
      <c r="D3316" s="348"/>
      <c r="E3316" s="348"/>
      <c r="F3316" s="348"/>
      <c r="G3316" s="348"/>
      <c r="H3316" s="415"/>
      <c r="I3316" s="521"/>
      <c r="J3316" s="46"/>
      <c r="K3316" s="46"/>
      <c r="L3316" s="46"/>
      <c r="M3316" s="46"/>
      <c r="N3316" s="46"/>
      <c r="O3316" s="46"/>
      <c r="P3316" s="46"/>
    </row>
    <row r="3317" spans="2:16" s="3" customFormat="1" ht="13.2" x14ac:dyDescent="0.25">
      <c r="B3317" s="126" t="s">
        <v>336</v>
      </c>
      <c r="C3317" s="178"/>
      <c r="D3317" s="365"/>
      <c r="E3317" s="365"/>
      <c r="F3317" s="365"/>
      <c r="G3317" s="365"/>
      <c r="H3317" s="415"/>
      <c r="I3317" s="521"/>
      <c r="J3317" s="46"/>
      <c r="K3317" s="46"/>
      <c r="L3317" s="46"/>
      <c r="M3317" s="46"/>
      <c r="N3317" s="46"/>
      <c r="O3317" s="46"/>
      <c r="P3317" s="46"/>
    </row>
    <row r="3318" spans="2:16" s="3" customFormat="1" ht="13.2" x14ac:dyDescent="0.25">
      <c r="B3318" s="122" t="s">
        <v>189</v>
      </c>
      <c r="C3318" s="178">
        <v>43</v>
      </c>
      <c r="D3318" s="365">
        <v>41</v>
      </c>
      <c r="E3318" s="365">
        <v>40</v>
      </c>
      <c r="F3318" s="365">
        <v>41</v>
      </c>
      <c r="G3318" s="365">
        <v>40</v>
      </c>
      <c r="H3318" s="415">
        <v>40</v>
      </c>
      <c r="I3318" s="521">
        <v>39</v>
      </c>
      <c r="J3318" s="46"/>
      <c r="K3318" s="46"/>
      <c r="L3318" s="46"/>
      <c r="M3318" s="46"/>
      <c r="N3318" s="46"/>
      <c r="O3318" s="46"/>
      <c r="P3318" s="46"/>
    </row>
    <row r="3319" spans="2:16" s="3" customFormat="1" ht="13.2" x14ac:dyDescent="0.25">
      <c r="B3319" s="122" t="s">
        <v>214</v>
      </c>
      <c r="C3319" s="178">
        <v>20</v>
      </c>
      <c r="D3319" s="365">
        <v>19</v>
      </c>
      <c r="E3319" s="365">
        <v>21</v>
      </c>
      <c r="F3319" s="365">
        <v>19</v>
      </c>
      <c r="G3319" s="365">
        <v>20</v>
      </c>
      <c r="H3319" s="415">
        <v>19</v>
      </c>
      <c r="I3319" s="521">
        <v>19</v>
      </c>
      <c r="J3319" s="46"/>
      <c r="K3319" s="46"/>
      <c r="L3319" s="46"/>
      <c r="M3319" s="46"/>
      <c r="N3319" s="46"/>
      <c r="O3319" s="46"/>
      <c r="P3319" s="46"/>
    </row>
    <row r="3320" spans="2:16" s="3" customFormat="1" ht="13.2" x14ac:dyDescent="0.25">
      <c r="B3320" s="122"/>
      <c r="C3320" s="178"/>
      <c r="D3320" s="365"/>
      <c r="E3320" s="365"/>
      <c r="F3320" s="365"/>
      <c r="G3320" s="365"/>
      <c r="H3320" s="415"/>
      <c r="I3320" s="521"/>
      <c r="J3320" s="46"/>
      <c r="K3320" s="46"/>
      <c r="L3320" s="46"/>
      <c r="M3320" s="46"/>
      <c r="N3320" s="46"/>
      <c r="O3320" s="46"/>
      <c r="P3320" s="46"/>
    </row>
    <row r="3321" spans="2:16" s="3" customFormat="1" ht="13.2" x14ac:dyDescent="0.25">
      <c r="B3321" s="126" t="s">
        <v>338</v>
      </c>
      <c r="C3321" s="181"/>
      <c r="D3321" s="348"/>
      <c r="E3321" s="348"/>
      <c r="F3321" s="348"/>
      <c r="G3321" s="348"/>
      <c r="H3321" s="415"/>
      <c r="I3321" s="521"/>
      <c r="J3321" s="46"/>
      <c r="K3321" s="46"/>
      <c r="L3321" s="46"/>
      <c r="M3321" s="46"/>
      <c r="N3321" s="46"/>
      <c r="O3321" s="46"/>
      <c r="P3321" s="46"/>
    </row>
    <row r="3322" spans="2:16" s="3" customFormat="1" ht="13.2" x14ac:dyDescent="0.25">
      <c r="B3322" s="75" t="s">
        <v>611</v>
      </c>
      <c r="C3322" s="178">
        <v>32</v>
      </c>
      <c r="D3322" s="365">
        <v>29</v>
      </c>
      <c r="E3322" s="365">
        <v>29</v>
      </c>
      <c r="F3322" s="365">
        <v>32</v>
      </c>
      <c r="G3322" s="365">
        <v>32</v>
      </c>
      <c r="H3322" s="415">
        <v>31</v>
      </c>
      <c r="I3322" s="521">
        <v>31</v>
      </c>
      <c r="J3322" s="46"/>
      <c r="K3322" s="46"/>
      <c r="L3322" s="46"/>
      <c r="M3322" s="46"/>
      <c r="N3322" s="46"/>
      <c r="O3322" s="46"/>
      <c r="P3322" s="46"/>
    </row>
    <row r="3323" spans="2:16" s="3" customFormat="1" ht="13.2" x14ac:dyDescent="0.25">
      <c r="B3323" s="75" t="s">
        <v>228</v>
      </c>
      <c r="C3323" s="184">
        <v>9</v>
      </c>
      <c r="D3323" s="366">
        <v>9</v>
      </c>
      <c r="E3323" s="366">
        <v>9</v>
      </c>
      <c r="F3323" s="366">
        <v>9</v>
      </c>
      <c r="G3323" s="366">
        <v>12</v>
      </c>
      <c r="H3323" s="415">
        <v>14</v>
      </c>
      <c r="I3323" s="521">
        <v>14</v>
      </c>
      <c r="J3323" s="46"/>
      <c r="K3323" s="46"/>
      <c r="L3323" s="46"/>
      <c r="M3323" s="46"/>
      <c r="N3323" s="46"/>
      <c r="O3323" s="46"/>
      <c r="P3323" s="46"/>
    </row>
    <row r="3324" spans="2:16" s="3" customFormat="1" ht="13.2" x14ac:dyDescent="0.25">
      <c r="B3324" s="75"/>
      <c r="C3324" s="184"/>
      <c r="D3324" s="366"/>
      <c r="E3324" s="366"/>
      <c r="F3324" s="366"/>
      <c r="G3324" s="366"/>
      <c r="H3324" s="415"/>
      <c r="I3324" s="521"/>
      <c r="J3324" s="46"/>
      <c r="K3324" s="46"/>
      <c r="L3324" s="46"/>
      <c r="M3324" s="46"/>
      <c r="N3324" s="46"/>
      <c r="O3324" s="46"/>
      <c r="P3324" s="46"/>
    </row>
    <row r="3325" spans="2:16" s="3" customFormat="1" ht="13.2" x14ac:dyDescent="0.25">
      <c r="B3325" s="126" t="s">
        <v>339</v>
      </c>
      <c r="C3325" s="184"/>
      <c r="D3325" s="366"/>
      <c r="E3325" s="366"/>
      <c r="F3325" s="366"/>
      <c r="G3325" s="366"/>
      <c r="H3325" s="415"/>
      <c r="I3325" s="521"/>
      <c r="J3325" s="46"/>
      <c r="K3325" s="46"/>
      <c r="L3325" s="46"/>
      <c r="M3325" s="46"/>
      <c r="N3325" s="46"/>
      <c r="O3325" s="46"/>
      <c r="P3325" s="46"/>
    </row>
    <row r="3326" spans="2:16" s="3" customFormat="1" ht="13.2" x14ac:dyDescent="0.25">
      <c r="B3326" s="75" t="s">
        <v>284</v>
      </c>
      <c r="C3326" s="184">
        <v>39</v>
      </c>
      <c r="D3326" s="366">
        <v>36</v>
      </c>
      <c r="E3326" s="366">
        <v>36</v>
      </c>
      <c r="F3326" s="366">
        <v>36</v>
      </c>
      <c r="G3326" s="366">
        <v>37</v>
      </c>
      <c r="H3326" s="415">
        <v>38</v>
      </c>
      <c r="I3326" s="521">
        <v>38</v>
      </c>
      <c r="J3326" s="46"/>
      <c r="K3326" s="46"/>
      <c r="L3326" s="46"/>
      <c r="M3326" s="46"/>
      <c r="N3326" s="46"/>
      <c r="O3326" s="46"/>
      <c r="P3326" s="46"/>
    </row>
    <row r="3327" spans="2:16" s="3" customFormat="1" ht="13.2" x14ac:dyDescent="0.25">
      <c r="B3327" s="75"/>
      <c r="C3327" s="184"/>
      <c r="D3327" s="366"/>
      <c r="E3327" s="366"/>
      <c r="F3327" s="366"/>
      <c r="G3327" s="366"/>
      <c r="H3327" s="415"/>
      <c r="I3327" s="521"/>
      <c r="J3327" s="46"/>
      <c r="K3327" s="46"/>
      <c r="L3327" s="46"/>
      <c r="M3327" s="46"/>
      <c r="N3327" s="46"/>
      <c r="O3327" s="46"/>
      <c r="P3327" s="46"/>
    </row>
    <row r="3328" spans="2:16" s="3" customFormat="1" ht="13.2" x14ac:dyDescent="0.25">
      <c r="B3328" s="126" t="s">
        <v>340</v>
      </c>
      <c r="C3328" s="181"/>
      <c r="D3328" s="348"/>
      <c r="E3328" s="348"/>
      <c r="F3328" s="348"/>
      <c r="G3328" s="348"/>
      <c r="H3328" s="415"/>
      <c r="I3328" s="521"/>
      <c r="J3328" s="46"/>
      <c r="K3328" s="46"/>
      <c r="L3328" s="46"/>
      <c r="M3328" s="46"/>
      <c r="N3328" s="46"/>
      <c r="O3328" s="46"/>
      <c r="P3328" s="46"/>
    </row>
    <row r="3329" spans="2:16" s="3" customFormat="1" ht="13.2" x14ac:dyDescent="0.25">
      <c r="B3329" s="123" t="s">
        <v>255</v>
      </c>
      <c r="C3329" s="181">
        <v>13</v>
      </c>
      <c r="D3329" s="348">
        <v>13</v>
      </c>
      <c r="E3329" s="348">
        <v>13</v>
      </c>
      <c r="F3329" s="348">
        <v>12</v>
      </c>
      <c r="G3329" s="348">
        <v>12</v>
      </c>
      <c r="H3329" s="415">
        <v>12</v>
      </c>
      <c r="I3329" s="521">
        <v>12</v>
      </c>
      <c r="J3329" s="46"/>
      <c r="K3329" s="46"/>
      <c r="L3329" s="46"/>
      <c r="M3329" s="46"/>
      <c r="N3329" s="46"/>
      <c r="O3329" s="46"/>
      <c r="P3329" s="46"/>
    </row>
    <row r="3330" spans="2:16" s="3" customFormat="1" ht="13.2" x14ac:dyDescent="0.25">
      <c r="B3330" s="130" t="s">
        <v>256</v>
      </c>
      <c r="C3330" s="252">
        <v>22</v>
      </c>
      <c r="D3330" s="186">
        <v>22</v>
      </c>
      <c r="E3330" s="186">
        <v>22</v>
      </c>
      <c r="F3330" s="186">
        <v>22</v>
      </c>
      <c r="G3330" s="186">
        <v>20</v>
      </c>
      <c r="H3330" s="446">
        <v>22</v>
      </c>
      <c r="I3330" s="536">
        <v>22</v>
      </c>
      <c r="J3330" s="46"/>
      <c r="K3330" s="46"/>
      <c r="L3330" s="46"/>
      <c r="M3330" s="46"/>
      <c r="N3330" s="46"/>
      <c r="O3330" s="46"/>
      <c r="P3330" s="46"/>
    </row>
    <row r="3331" spans="2:16" s="3" customFormat="1" ht="13.2" x14ac:dyDescent="0.25">
      <c r="B3331" s="118"/>
      <c r="C3331" s="70"/>
      <c r="D3331" s="70"/>
      <c r="E3331" s="46"/>
      <c r="F3331" s="46"/>
      <c r="G3331" s="46"/>
      <c r="H3331" s="46"/>
      <c r="I3331" s="46"/>
      <c r="J3331" s="46"/>
      <c r="K3331" s="46"/>
      <c r="L3331" s="46"/>
      <c r="M3331" s="46"/>
      <c r="N3331" s="46"/>
      <c r="O3331" s="46"/>
      <c r="P3331" s="46"/>
    </row>
    <row r="3332" spans="2:16" s="3" customFormat="1" ht="13.2" x14ac:dyDescent="0.25">
      <c r="B3332" s="708" t="s">
        <v>565</v>
      </c>
      <c r="C3332" s="708"/>
      <c r="D3332" s="708"/>
      <c r="E3332" s="708"/>
      <c r="F3332" s="708"/>
      <c r="G3332" s="708"/>
      <c r="H3332" s="708"/>
      <c r="I3332" s="708"/>
      <c r="J3332" s="708"/>
      <c r="K3332" s="708"/>
      <c r="L3332" s="708"/>
      <c r="M3332" s="708"/>
      <c r="N3332" s="708"/>
      <c r="O3332" s="708"/>
      <c r="P3332" s="708"/>
    </row>
    <row r="3333" spans="2:16" s="3" customFormat="1" ht="13.2" x14ac:dyDescent="0.25">
      <c r="B3333" s="775" t="s">
        <v>566</v>
      </c>
      <c r="C3333" s="775"/>
      <c r="D3333" s="775"/>
      <c r="E3333" s="775"/>
      <c r="F3333" s="775"/>
      <c r="G3333" s="775"/>
      <c r="H3333" s="775"/>
      <c r="I3333" s="775"/>
      <c r="J3333" s="775"/>
      <c r="K3333" s="775"/>
      <c r="L3333" s="775"/>
      <c r="M3333" s="775"/>
      <c r="N3333" s="775"/>
      <c r="O3333" s="775"/>
      <c r="P3333" s="775"/>
    </row>
    <row r="3334" spans="2:16" s="3" customFormat="1" ht="13.2" x14ac:dyDescent="0.25">
      <c r="B3334" s="44" t="s">
        <v>414</v>
      </c>
      <c r="C3334" s="102"/>
      <c r="D3334" s="102"/>
      <c r="E3334" s="46"/>
      <c r="F3334" s="46"/>
      <c r="G3334" s="46"/>
      <c r="H3334" s="46"/>
      <c r="I3334" s="46"/>
      <c r="J3334" s="46"/>
      <c r="K3334" s="46"/>
      <c r="L3334" s="46"/>
      <c r="M3334" s="46"/>
      <c r="N3334" s="46"/>
      <c r="O3334" s="46"/>
      <c r="P3334" s="46"/>
    </row>
    <row r="3335" spans="2:16" s="3" customFormat="1" ht="13.2" x14ac:dyDescent="0.25">
      <c r="B3335" s="103"/>
      <c r="C3335" s="45"/>
      <c r="D3335" s="45"/>
      <c r="E3335" s="46"/>
      <c r="F3335" s="46"/>
      <c r="G3335" s="46"/>
      <c r="H3335" s="46"/>
      <c r="I3335" s="46"/>
      <c r="J3335" s="46"/>
      <c r="K3335" s="46"/>
      <c r="L3335" s="46"/>
      <c r="M3335" s="46"/>
      <c r="N3335" s="46"/>
      <c r="O3335" s="46"/>
      <c r="P3335" s="46"/>
    </row>
    <row r="3336" spans="2:16" s="3" customFormat="1" ht="13.8" customHeight="1" x14ac:dyDescent="0.25">
      <c r="B3336" s="752" t="s">
        <v>34</v>
      </c>
      <c r="C3336" s="704" t="s">
        <v>567</v>
      </c>
      <c r="D3336" s="705"/>
      <c r="E3336" s="705"/>
      <c r="F3336" s="705"/>
      <c r="G3336" s="705"/>
      <c r="H3336" s="705"/>
      <c r="I3336" s="705"/>
      <c r="J3336" s="46"/>
      <c r="K3336" s="46"/>
      <c r="L3336" s="46"/>
      <c r="M3336" s="46"/>
      <c r="N3336" s="46"/>
      <c r="O3336" s="46"/>
      <c r="P3336" s="46"/>
    </row>
    <row r="3337" spans="2:16" s="3" customFormat="1" ht="13.2" x14ac:dyDescent="0.25">
      <c r="B3337" s="753"/>
      <c r="C3337" s="386">
        <v>2014</v>
      </c>
      <c r="D3337" s="387">
        <v>2015</v>
      </c>
      <c r="E3337" s="387">
        <v>2016</v>
      </c>
      <c r="F3337" s="387">
        <v>2017</v>
      </c>
      <c r="G3337" s="387">
        <v>2018</v>
      </c>
      <c r="H3337" s="387">
        <v>2019</v>
      </c>
      <c r="I3337" s="387">
        <v>2020</v>
      </c>
      <c r="J3337" s="46"/>
      <c r="K3337" s="46"/>
      <c r="L3337" s="46"/>
      <c r="M3337" s="46"/>
      <c r="N3337" s="46"/>
      <c r="O3337" s="46"/>
      <c r="P3337" s="46"/>
    </row>
    <row r="3338" spans="2:16" s="3" customFormat="1" ht="13.2" x14ac:dyDescent="0.25">
      <c r="B3338" s="169" t="s">
        <v>327</v>
      </c>
      <c r="C3338" s="319"/>
      <c r="D3338" s="318"/>
      <c r="E3338" s="318"/>
      <c r="F3338" s="318"/>
      <c r="G3338" s="318"/>
      <c r="H3338" s="318"/>
      <c r="I3338" s="542"/>
      <c r="J3338" s="46"/>
      <c r="K3338" s="46"/>
      <c r="L3338" s="46"/>
      <c r="M3338" s="46"/>
      <c r="N3338" s="46"/>
      <c r="O3338" s="46"/>
      <c r="P3338" s="46"/>
    </row>
    <row r="3339" spans="2:16" s="3" customFormat="1" ht="13.2" x14ac:dyDescent="0.25">
      <c r="B3339" s="122" t="s">
        <v>32</v>
      </c>
      <c r="C3339" s="295">
        <v>4.4279999999999999</v>
      </c>
      <c r="D3339" s="296">
        <v>4.38</v>
      </c>
      <c r="E3339" s="296">
        <v>4.62</v>
      </c>
      <c r="F3339" s="296">
        <v>9.9220000000000006</v>
      </c>
      <c r="G3339" s="296">
        <v>5.07</v>
      </c>
      <c r="H3339" s="296">
        <v>5.484</v>
      </c>
      <c r="I3339" s="538">
        <v>4.665</v>
      </c>
      <c r="J3339" s="46"/>
      <c r="K3339" s="46"/>
      <c r="L3339" s="46"/>
      <c r="M3339" s="46"/>
      <c r="N3339" s="46"/>
      <c r="O3339" s="46"/>
      <c r="P3339" s="46"/>
    </row>
    <row r="3340" spans="2:16" s="3" customFormat="1" ht="13.2" x14ac:dyDescent="0.25">
      <c r="B3340" s="122" t="s">
        <v>722</v>
      </c>
      <c r="C3340" s="295"/>
      <c r="D3340" s="296">
        <v>0.192</v>
      </c>
      <c r="E3340" s="296">
        <v>0.155</v>
      </c>
      <c r="F3340" s="296">
        <v>1.538</v>
      </c>
      <c r="G3340" s="296">
        <v>3.266</v>
      </c>
      <c r="H3340" s="296">
        <v>3.653</v>
      </c>
      <c r="I3340" s="538">
        <v>3.294</v>
      </c>
      <c r="J3340" s="46"/>
      <c r="K3340" s="46"/>
      <c r="L3340" s="46"/>
      <c r="M3340" s="46"/>
      <c r="N3340" s="46"/>
      <c r="O3340" s="46"/>
      <c r="P3340" s="46"/>
    </row>
    <row r="3341" spans="2:16" s="3" customFormat="1" ht="13.2" x14ac:dyDescent="0.25">
      <c r="B3341" s="122"/>
      <c r="C3341" s="295"/>
      <c r="D3341" s="296"/>
      <c r="E3341" s="296"/>
      <c r="F3341" s="296"/>
      <c r="G3341" s="296"/>
      <c r="H3341" s="406"/>
      <c r="I3341" s="567"/>
      <c r="J3341" s="46"/>
      <c r="K3341" s="46"/>
      <c r="L3341" s="46"/>
      <c r="M3341" s="46"/>
      <c r="N3341" s="46"/>
      <c r="O3341" s="46"/>
      <c r="P3341" s="46"/>
    </row>
    <row r="3342" spans="2:16" s="3" customFormat="1" ht="13.2" x14ac:dyDescent="0.25">
      <c r="B3342" s="126" t="s">
        <v>328</v>
      </c>
      <c r="C3342" s="295"/>
      <c r="D3342" s="296"/>
      <c r="E3342" s="296"/>
      <c r="F3342" s="296"/>
      <c r="G3342" s="296"/>
      <c r="H3342" s="406"/>
      <c r="I3342" s="567"/>
      <c r="J3342" s="46"/>
      <c r="K3342" s="46"/>
      <c r="L3342" s="46"/>
      <c r="M3342" s="46"/>
      <c r="N3342" s="46"/>
      <c r="O3342" s="46"/>
      <c r="P3342" s="46"/>
    </row>
    <row r="3343" spans="2:16" s="3" customFormat="1" ht="13.2" x14ac:dyDescent="0.25">
      <c r="B3343" s="127" t="s">
        <v>119</v>
      </c>
      <c r="C3343" s="295">
        <v>50.662999999999997</v>
      </c>
      <c r="D3343" s="296">
        <v>46.230999999999995</v>
      </c>
      <c r="E3343" s="296">
        <v>42.033000000000001</v>
      </c>
      <c r="F3343" s="296">
        <v>48.522000000000006</v>
      </c>
      <c r="G3343" s="296">
        <v>61.204999999999998</v>
      </c>
      <c r="H3343" s="406">
        <v>48.278999999999996</v>
      </c>
      <c r="I3343" s="576">
        <v>48.136000000000003</v>
      </c>
      <c r="J3343" s="46"/>
      <c r="K3343" s="46"/>
      <c r="L3343" s="46"/>
      <c r="M3343" s="46"/>
      <c r="N3343" s="46"/>
      <c r="O3343" s="46"/>
      <c r="P3343" s="46"/>
    </row>
    <row r="3344" spans="2:16" s="3" customFormat="1" ht="13.2" x14ac:dyDescent="0.25">
      <c r="B3344" s="126"/>
      <c r="C3344" s="295"/>
      <c r="D3344" s="296"/>
      <c r="E3344" s="296"/>
      <c r="F3344" s="296"/>
      <c r="G3344" s="296"/>
      <c r="H3344" s="406"/>
      <c r="I3344" s="567"/>
      <c r="J3344" s="46"/>
      <c r="K3344" s="46"/>
      <c r="L3344" s="46"/>
      <c r="M3344" s="46"/>
      <c r="N3344" s="46"/>
      <c r="O3344" s="46"/>
      <c r="P3344" s="46"/>
    </row>
    <row r="3345" spans="2:16" s="3" customFormat="1" ht="13.2" x14ac:dyDescent="0.25">
      <c r="B3345" s="126" t="s">
        <v>329</v>
      </c>
      <c r="C3345" s="295"/>
      <c r="D3345" s="296"/>
      <c r="E3345" s="296"/>
      <c r="F3345" s="296"/>
      <c r="G3345" s="296"/>
      <c r="H3345" s="406"/>
      <c r="I3345" s="567"/>
      <c r="J3345" s="46"/>
      <c r="K3345" s="46"/>
      <c r="L3345" s="46"/>
      <c r="M3345" s="46"/>
      <c r="N3345" s="46"/>
      <c r="O3345" s="46"/>
      <c r="P3345" s="46"/>
    </row>
    <row r="3346" spans="2:16" s="3" customFormat="1" ht="13.2" x14ac:dyDescent="0.25">
      <c r="B3346" s="127" t="s">
        <v>297</v>
      </c>
      <c r="C3346" s="295">
        <v>0.38800000000000001</v>
      </c>
      <c r="D3346" s="296">
        <v>0.35900000000000021</v>
      </c>
      <c r="E3346" s="296">
        <v>0.34700000000000036</v>
      </c>
      <c r="F3346" s="296">
        <v>0.32599999999999951</v>
      </c>
      <c r="G3346" s="296">
        <v>0.378</v>
      </c>
      <c r="H3346" s="406">
        <v>0.39</v>
      </c>
      <c r="I3346" s="567">
        <v>0.377</v>
      </c>
      <c r="J3346" s="46"/>
      <c r="K3346" s="46"/>
      <c r="L3346" s="46"/>
      <c r="M3346" s="46"/>
      <c r="N3346" s="46"/>
      <c r="O3346" s="46"/>
      <c r="P3346" s="46"/>
    </row>
    <row r="3347" spans="2:16" s="3" customFormat="1" ht="13.2" x14ac:dyDescent="0.25">
      <c r="B3347" s="122" t="s">
        <v>317</v>
      </c>
      <c r="C3347" s="295">
        <v>1.3220000000000001</v>
      </c>
      <c r="D3347" s="296">
        <v>1.337</v>
      </c>
      <c r="E3347" s="296">
        <v>1.387</v>
      </c>
      <c r="F3347" s="296">
        <v>1.423</v>
      </c>
      <c r="G3347" s="296">
        <v>1.403</v>
      </c>
      <c r="H3347" s="406">
        <v>1.58</v>
      </c>
      <c r="I3347" s="567" t="s">
        <v>12</v>
      </c>
      <c r="J3347" s="46"/>
      <c r="K3347" s="46"/>
      <c r="L3347" s="46"/>
      <c r="M3347" s="46"/>
      <c r="N3347" s="46"/>
      <c r="O3347" s="46"/>
      <c r="P3347" s="46"/>
    </row>
    <row r="3348" spans="2:16" s="3" customFormat="1" ht="13.2" x14ac:dyDescent="0.25">
      <c r="B3348" s="122" t="s">
        <v>295</v>
      </c>
      <c r="C3348" s="295">
        <v>3272.0410000000002</v>
      </c>
      <c r="D3348" s="296">
        <v>7430.1170000000002</v>
      </c>
      <c r="E3348" s="296">
        <v>9174.85</v>
      </c>
      <c r="F3348" s="296">
        <v>10234.174999999999</v>
      </c>
      <c r="G3348" s="296">
        <v>16715.026000000002</v>
      </c>
      <c r="H3348" s="406">
        <v>24492.146000000001</v>
      </c>
      <c r="I3348" s="567">
        <v>37115.842000000004</v>
      </c>
      <c r="J3348" s="46"/>
      <c r="K3348" s="46"/>
      <c r="L3348" s="46"/>
      <c r="M3348" s="46"/>
      <c r="N3348" s="46"/>
      <c r="O3348" s="46"/>
      <c r="P3348" s="46"/>
    </row>
    <row r="3349" spans="2:16" s="3" customFormat="1" ht="13.2" x14ac:dyDescent="0.25">
      <c r="B3349" s="126"/>
      <c r="C3349" s="295"/>
      <c r="D3349" s="296"/>
      <c r="E3349" s="296"/>
      <c r="F3349" s="296"/>
      <c r="G3349" s="296"/>
      <c r="H3349" s="406"/>
      <c r="I3349" s="567"/>
      <c r="J3349" s="46"/>
      <c r="K3349" s="46"/>
      <c r="L3349" s="46"/>
      <c r="M3349" s="46"/>
      <c r="N3349" s="46"/>
      <c r="O3349" s="46"/>
      <c r="P3349" s="46"/>
    </row>
    <row r="3350" spans="2:16" s="3" customFormat="1" ht="13.2" x14ac:dyDescent="0.25">
      <c r="B3350" s="126" t="s">
        <v>330</v>
      </c>
      <c r="C3350" s="295"/>
      <c r="D3350" s="296"/>
      <c r="E3350" s="296"/>
      <c r="F3350" s="296"/>
      <c r="G3350" s="296"/>
      <c r="H3350" s="406"/>
      <c r="I3350" s="567"/>
      <c r="J3350" s="46"/>
      <c r="K3350" s="46"/>
      <c r="L3350" s="46"/>
      <c r="M3350" s="46"/>
      <c r="N3350" s="46"/>
      <c r="O3350" s="46"/>
      <c r="P3350" s="46"/>
    </row>
    <row r="3351" spans="2:16" s="3" customFormat="1" ht="13.2" x14ac:dyDescent="0.25">
      <c r="B3351" s="127" t="s">
        <v>114</v>
      </c>
      <c r="C3351" s="295" t="s">
        <v>12</v>
      </c>
      <c r="D3351" s="296" t="s">
        <v>12</v>
      </c>
      <c r="E3351" s="296" t="s">
        <v>12</v>
      </c>
      <c r="F3351" s="296" t="s">
        <v>12</v>
      </c>
      <c r="G3351" s="296" t="s">
        <v>12</v>
      </c>
      <c r="H3351" s="406" t="s">
        <v>12</v>
      </c>
      <c r="I3351" s="567" t="s">
        <v>12</v>
      </c>
      <c r="J3351" s="46"/>
      <c r="K3351" s="46"/>
      <c r="L3351" s="46"/>
      <c r="M3351" s="46"/>
      <c r="N3351" s="46"/>
      <c r="O3351" s="46"/>
      <c r="P3351" s="46"/>
    </row>
    <row r="3352" spans="2:16" s="3" customFormat="1" ht="13.2" x14ac:dyDescent="0.25">
      <c r="B3352" s="127"/>
      <c r="C3352" s="295"/>
      <c r="D3352" s="296"/>
      <c r="E3352" s="296"/>
      <c r="F3352" s="296"/>
      <c r="G3352" s="296"/>
      <c r="H3352" s="406"/>
      <c r="I3352" s="567"/>
      <c r="J3352" s="46"/>
      <c r="K3352" s="46"/>
      <c r="L3352" s="46"/>
      <c r="M3352" s="46"/>
      <c r="N3352" s="46"/>
      <c r="O3352" s="46"/>
      <c r="P3352" s="46"/>
    </row>
    <row r="3353" spans="2:16" s="3" customFormat="1" ht="13.2" x14ac:dyDescent="0.25">
      <c r="B3353" s="125" t="s">
        <v>331</v>
      </c>
      <c r="C3353" s="295"/>
      <c r="D3353" s="296"/>
      <c r="E3353" s="296"/>
      <c r="F3353" s="296"/>
      <c r="G3353" s="296"/>
      <c r="H3353" s="406"/>
      <c r="I3353" s="567"/>
      <c r="J3353" s="46"/>
      <c r="K3353" s="46"/>
      <c r="L3353" s="46"/>
      <c r="M3353" s="46"/>
      <c r="N3353" s="46"/>
      <c r="O3353" s="46"/>
      <c r="P3353" s="46"/>
    </row>
    <row r="3354" spans="2:16" s="3" customFormat="1" ht="13.2" x14ac:dyDescent="0.25">
      <c r="B3354" s="122" t="s">
        <v>114</v>
      </c>
      <c r="C3354" s="295">
        <v>1.573</v>
      </c>
      <c r="D3354" s="296">
        <v>1.228</v>
      </c>
      <c r="E3354" s="296">
        <v>0.94599999999999995</v>
      </c>
      <c r="F3354" s="296">
        <v>0.54400000000000004</v>
      </c>
      <c r="G3354" s="296">
        <v>0.46800000000000003</v>
      </c>
      <c r="H3354" s="406">
        <v>0.38700000000000001</v>
      </c>
      <c r="I3354" s="567">
        <v>0.53</v>
      </c>
      <c r="J3354" s="46"/>
      <c r="K3354" s="46"/>
      <c r="L3354" s="46"/>
      <c r="M3354" s="46"/>
      <c r="N3354" s="46"/>
      <c r="O3354" s="46"/>
      <c r="P3354" s="46"/>
    </row>
    <row r="3355" spans="2:16" s="3" customFormat="1" ht="13.2" x14ac:dyDescent="0.25">
      <c r="B3355" s="122" t="s">
        <v>125</v>
      </c>
      <c r="C3355" s="295">
        <v>12.231999999999999</v>
      </c>
      <c r="D3355" s="296">
        <v>75.838999999999999</v>
      </c>
      <c r="E3355" s="296">
        <v>88.429000000000002</v>
      </c>
      <c r="F3355" s="296">
        <v>128.15700000000001</v>
      </c>
      <c r="G3355" s="296">
        <v>94.207000000000008</v>
      </c>
      <c r="H3355" s="406">
        <v>105.696</v>
      </c>
      <c r="I3355" s="567">
        <v>112.57</v>
      </c>
      <c r="J3355" s="46"/>
      <c r="K3355" s="46"/>
      <c r="L3355" s="46"/>
      <c r="M3355" s="46"/>
      <c r="N3355" s="46"/>
      <c r="O3355" s="46"/>
      <c r="P3355" s="46"/>
    </row>
    <row r="3356" spans="2:16" s="3" customFormat="1" ht="13.2" x14ac:dyDescent="0.25">
      <c r="B3356" s="122"/>
      <c r="C3356" s="295"/>
      <c r="D3356" s="296"/>
      <c r="E3356" s="296"/>
      <c r="F3356" s="296"/>
      <c r="G3356" s="296"/>
      <c r="H3356" s="406"/>
      <c r="I3356" s="567"/>
      <c r="J3356" s="46"/>
      <c r="K3356" s="46"/>
      <c r="L3356" s="46"/>
      <c r="M3356" s="46"/>
      <c r="N3356" s="46"/>
      <c r="O3356" s="46"/>
      <c r="P3356" s="46"/>
    </row>
    <row r="3357" spans="2:16" s="3" customFormat="1" ht="13.2" x14ac:dyDescent="0.25">
      <c r="B3357" s="125" t="s">
        <v>477</v>
      </c>
      <c r="C3357" s="295"/>
      <c r="D3357" s="296"/>
      <c r="E3357" s="296"/>
      <c r="F3357" s="296"/>
      <c r="G3357" s="296"/>
      <c r="H3357" s="406"/>
      <c r="I3357" s="567"/>
      <c r="J3357" s="46"/>
      <c r="K3357" s="46"/>
      <c r="L3357" s="46"/>
      <c r="M3357" s="46"/>
      <c r="N3357" s="46"/>
      <c r="O3357" s="46"/>
      <c r="P3357" s="46"/>
    </row>
    <row r="3358" spans="2:16" s="3" customFormat="1" ht="13.2" x14ac:dyDescent="0.25">
      <c r="B3358" s="127" t="s">
        <v>189</v>
      </c>
      <c r="C3358" s="295">
        <v>0.03</v>
      </c>
      <c r="D3358" s="296">
        <v>2.8000000000000001E-2</v>
      </c>
      <c r="E3358" s="296">
        <v>2.5999999999999999E-2</v>
      </c>
      <c r="F3358" s="296">
        <v>2.4E-2</v>
      </c>
      <c r="G3358" s="296">
        <v>2.3E-2</v>
      </c>
      <c r="H3358" s="406">
        <v>2.5000000000000001E-2</v>
      </c>
      <c r="I3358" s="576">
        <v>2.5000000000000001E-2</v>
      </c>
      <c r="J3358" s="46"/>
      <c r="K3358" s="46"/>
      <c r="L3358" s="46"/>
      <c r="M3358" s="46"/>
      <c r="N3358" s="46"/>
      <c r="O3358" s="46"/>
      <c r="P3358" s="46"/>
    </row>
    <row r="3359" spans="2:16" s="3" customFormat="1" ht="13.2" x14ac:dyDescent="0.25">
      <c r="B3359" s="122"/>
      <c r="C3359" s="295"/>
      <c r="D3359" s="296"/>
      <c r="E3359" s="296"/>
      <c r="F3359" s="296"/>
      <c r="G3359" s="296"/>
      <c r="H3359" s="406"/>
      <c r="I3359" s="567"/>
      <c r="J3359" s="46"/>
      <c r="K3359" s="46"/>
      <c r="L3359" s="46"/>
      <c r="M3359" s="46"/>
      <c r="N3359" s="46"/>
      <c r="O3359" s="46"/>
      <c r="P3359" s="46"/>
    </row>
    <row r="3360" spans="2:16" s="3" customFormat="1" ht="13.2" x14ac:dyDescent="0.25">
      <c r="B3360" s="125" t="s">
        <v>332</v>
      </c>
      <c r="C3360" s="295"/>
      <c r="D3360" s="296"/>
      <c r="E3360" s="296"/>
      <c r="F3360" s="296"/>
      <c r="G3360" s="296"/>
      <c r="H3360" s="406"/>
      <c r="I3360" s="567"/>
      <c r="J3360" s="46"/>
      <c r="K3360" s="46"/>
      <c r="L3360" s="46"/>
      <c r="M3360" s="46"/>
      <c r="N3360" s="46"/>
      <c r="O3360" s="46"/>
      <c r="P3360" s="46"/>
    </row>
    <row r="3361" spans="2:16" s="3" customFormat="1" ht="13.2" x14ac:dyDescent="0.25">
      <c r="B3361" s="127" t="s">
        <v>169</v>
      </c>
      <c r="C3361" s="295">
        <v>3.6829999999999998</v>
      </c>
      <c r="D3361" s="296">
        <v>3.0379999999999998</v>
      </c>
      <c r="E3361" s="296">
        <v>2.988</v>
      </c>
      <c r="F3361" s="296">
        <v>3.0150000000000001</v>
      </c>
      <c r="G3361" s="296">
        <v>4.6969999999999992</v>
      </c>
      <c r="H3361" s="406">
        <v>3.7619999999999996</v>
      </c>
      <c r="I3361" s="567">
        <v>2.2120000000000002</v>
      </c>
      <c r="J3361" s="46"/>
      <c r="K3361" s="46"/>
      <c r="L3361" s="46"/>
      <c r="M3361" s="46"/>
      <c r="N3361" s="46"/>
      <c r="O3361" s="46"/>
      <c r="P3361" s="46"/>
    </row>
    <row r="3362" spans="2:16" s="3" customFormat="1" ht="13.2" x14ac:dyDescent="0.25">
      <c r="B3362" s="127" t="s">
        <v>164</v>
      </c>
      <c r="C3362" s="295">
        <v>0.247</v>
      </c>
      <c r="D3362" s="296">
        <v>0.27500000000000002</v>
      </c>
      <c r="E3362" s="296">
        <v>0.433</v>
      </c>
      <c r="F3362" s="296">
        <v>0.504</v>
      </c>
      <c r="G3362" s="296">
        <v>0.55000000000000004</v>
      </c>
      <c r="H3362" s="406">
        <v>0.61599999999999999</v>
      </c>
      <c r="I3362" s="567">
        <v>0.65900000000000003</v>
      </c>
      <c r="J3362" s="46"/>
      <c r="K3362" s="46"/>
      <c r="L3362" s="46"/>
      <c r="M3362" s="46"/>
      <c r="N3362" s="46"/>
      <c r="O3362" s="46"/>
      <c r="P3362" s="46"/>
    </row>
    <row r="3363" spans="2:16" s="3" customFormat="1" ht="13.2" x14ac:dyDescent="0.25">
      <c r="B3363" s="127"/>
      <c r="C3363" s="295"/>
      <c r="D3363" s="296"/>
      <c r="E3363" s="296"/>
      <c r="F3363" s="296"/>
      <c r="G3363" s="296"/>
      <c r="H3363" s="406"/>
      <c r="I3363" s="567"/>
      <c r="J3363" s="46"/>
      <c r="K3363" s="46"/>
      <c r="L3363" s="46"/>
      <c r="M3363" s="46"/>
      <c r="N3363" s="46"/>
      <c r="O3363" s="46"/>
      <c r="P3363" s="46"/>
    </row>
    <row r="3364" spans="2:16" s="3" customFormat="1" ht="13.2" x14ac:dyDescent="0.25">
      <c r="B3364" s="126" t="s">
        <v>337</v>
      </c>
      <c r="C3364" s="295"/>
      <c r="D3364" s="296"/>
      <c r="E3364" s="296"/>
      <c r="F3364" s="296"/>
      <c r="G3364" s="296"/>
      <c r="H3364" s="406"/>
      <c r="I3364" s="567"/>
      <c r="J3364" s="46"/>
      <c r="K3364" s="46"/>
      <c r="L3364" s="46"/>
      <c r="M3364" s="46"/>
      <c r="N3364" s="46"/>
      <c r="O3364" s="46"/>
      <c r="P3364" s="46"/>
    </row>
    <row r="3365" spans="2:16" s="3" customFormat="1" ht="13.2" x14ac:dyDescent="0.25">
      <c r="B3365" s="124" t="s">
        <v>248</v>
      </c>
      <c r="C3365" s="295">
        <v>249</v>
      </c>
      <c r="D3365" s="296">
        <v>286</v>
      </c>
      <c r="E3365" s="296">
        <v>299</v>
      </c>
      <c r="F3365" s="296">
        <v>360</v>
      </c>
      <c r="G3365" s="296">
        <v>361</v>
      </c>
      <c r="H3365" s="406">
        <v>377</v>
      </c>
      <c r="I3365" s="567">
        <v>350</v>
      </c>
      <c r="J3365" s="46"/>
      <c r="K3365" s="46"/>
      <c r="L3365" s="46"/>
      <c r="M3365" s="46"/>
      <c r="N3365" s="46"/>
      <c r="O3365" s="46"/>
      <c r="P3365" s="46"/>
    </row>
    <row r="3366" spans="2:16" s="3" customFormat="1" ht="13.2" x14ac:dyDescent="0.25">
      <c r="B3366" s="122"/>
      <c r="C3366" s="295"/>
      <c r="D3366" s="296"/>
      <c r="E3366" s="296"/>
      <c r="F3366" s="296"/>
      <c r="G3366" s="296"/>
      <c r="H3366" s="406"/>
      <c r="I3366" s="567"/>
      <c r="J3366" s="46"/>
      <c r="K3366" s="46"/>
      <c r="L3366" s="46"/>
      <c r="M3366" s="46"/>
      <c r="N3366" s="46"/>
      <c r="O3366" s="46"/>
      <c r="P3366" s="46"/>
    </row>
    <row r="3367" spans="2:16" s="3" customFormat="1" ht="13.2" x14ac:dyDescent="0.25">
      <c r="B3367" s="126" t="s">
        <v>333</v>
      </c>
      <c r="C3367" s="295"/>
      <c r="D3367" s="296"/>
      <c r="E3367" s="296"/>
      <c r="F3367" s="296"/>
      <c r="G3367" s="296"/>
      <c r="H3367" s="406"/>
      <c r="I3367" s="567"/>
      <c r="J3367" s="46"/>
      <c r="K3367" s="46"/>
      <c r="L3367" s="46"/>
      <c r="M3367" s="46"/>
      <c r="N3367" s="46"/>
      <c r="O3367" s="46"/>
      <c r="P3367" s="46"/>
    </row>
    <row r="3368" spans="2:16" s="3" customFormat="1" ht="13.2" x14ac:dyDescent="0.25">
      <c r="B3368" s="127" t="s">
        <v>189</v>
      </c>
      <c r="C3368" s="295">
        <v>0.247</v>
      </c>
      <c r="D3368" s="296">
        <v>0.22800000000000001</v>
      </c>
      <c r="E3368" s="296">
        <v>0.216</v>
      </c>
      <c r="F3368" s="296">
        <v>0.23100000000000001</v>
      </c>
      <c r="G3368" s="296">
        <v>0.247</v>
      </c>
      <c r="H3368" s="406">
        <v>0.28700000000000003</v>
      </c>
      <c r="I3368" s="567">
        <v>0.28700000000000003</v>
      </c>
      <c r="J3368" s="46"/>
      <c r="K3368" s="46"/>
      <c r="L3368" s="46"/>
      <c r="M3368" s="46"/>
      <c r="N3368" s="46"/>
      <c r="O3368" s="46"/>
      <c r="P3368" s="46"/>
    </row>
    <row r="3369" spans="2:16" s="3" customFormat="1" ht="13.2" x14ac:dyDescent="0.25">
      <c r="B3369" s="122"/>
      <c r="C3369" s="295"/>
      <c r="D3369" s="296"/>
      <c r="E3369" s="296"/>
      <c r="F3369" s="296"/>
      <c r="G3369" s="296"/>
      <c r="H3369" s="406"/>
      <c r="I3369" s="567"/>
      <c r="J3369" s="46"/>
      <c r="K3369" s="46"/>
      <c r="L3369" s="46"/>
      <c r="M3369" s="46"/>
      <c r="N3369" s="46"/>
      <c r="O3369" s="46"/>
      <c r="P3369" s="46"/>
    </row>
    <row r="3370" spans="2:16" s="3" customFormat="1" ht="13.2" x14ac:dyDescent="0.25">
      <c r="B3370" s="126" t="s">
        <v>334</v>
      </c>
      <c r="C3370" s="295"/>
      <c r="D3370" s="296"/>
      <c r="E3370" s="296"/>
      <c r="F3370" s="296"/>
      <c r="G3370" s="296"/>
      <c r="H3370" s="406"/>
      <c r="I3370" s="567"/>
      <c r="J3370" s="46"/>
      <c r="K3370" s="46"/>
      <c r="L3370" s="46"/>
      <c r="M3370" s="46"/>
      <c r="N3370" s="46"/>
      <c r="O3370" s="46"/>
      <c r="P3370" s="46"/>
    </row>
    <row r="3371" spans="2:16" s="3" customFormat="1" ht="13.2" x14ac:dyDescent="0.25">
      <c r="B3371" s="123" t="s">
        <v>201</v>
      </c>
      <c r="C3371" s="295">
        <v>0.1</v>
      </c>
      <c r="D3371" s="296">
        <v>9.2999999999999999E-2</v>
      </c>
      <c r="E3371" s="296">
        <v>7.5999999999999998E-2</v>
      </c>
      <c r="F3371" s="296">
        <v>0.10100000000000001</v>
      </c>
      <c r="G3371" s="296">
        <v>0.11000000000000001</v>
      </c>
      <c r="H3371" s="406">
        <v>9.6000000000000002E-2</v>
      </c>
      <c r="I3371" s="567">
        <v>9.6000000000000002E-2</v>
      </c>
      <c r="J3371" s="46"/>
      <c r="K3371" s="46"/>
      <c r="L3371" s="46"/>
      <c r="M3371" s="46"/>
      <c r="N3371" s="46"/>
      <c r="O3371" s="46"/>
      <c r="P3371" s="46"/>
    </row>
    <row r="3372" spans="2:16" s="3" customFormat="1" ht="13.2" x14ac:dyDescent="0.25">
      <c r="B3372" s="123"/>
      <c r="C3372" s="295"/>
      <c r="D3372" s="296"/>
      <c r="E3372" s="296"/>
      <c r="F3372" s="296"/>
      <c r="G3372" s="296"/>
      <c r="H3372" s="406"/>
      <c r="I3372" s="567"/>
      <c r="J3372" s="46"/>
      <c r="K3372" s="46"/>
      <c r="L3372" s="46"/>
      <c r="M3372" s="46"/>
      <c r="N3372" s="46"/>
      <c r="O3372" s="46"/>
      <c r="P3372" s="46"/>
    </row>
    <row r="3373" spans="2:16" s="3" customFormat="1" ht="13.2" x14ac:dyDescent="0.25">
      <c r="B3373" s="126" t="s">
        <v>335</v>
      </c>
      <c r="C3373" s="295"/>
      <c r="D3373" s="296"/>
      <c r="E3373" s="296"/>
      <c r="F3373" s="296"/>
      <c r="G3373" s="296"/>
      <c r="H3373" s="406"/>
      <c r="I3373" s="567"/>
      <c r="J3373" s="46"/>
      <c r="K3373" s="46"/>
      <c r="L3373" s="46"/>
      <c r="M3373" s="46"/>
      <c r="N3373" s="46"/>
      <c r="O3373" s="46"/>
      <c r="P3373" s="46"/>
    </row>
    <row r="3374" spans="2:16" s="3" customFormat="1" ht="13.2" x14ac:dyDescent="0.25">
      <c r="B3374" s="123" t="s">
        <v>290</v>
      </c>
      <c r="C3374" s="295">
        <v>8.2000000000000003E-2</v>
      </c>
      <c r="D3374" s="296">
        <v>0.11799999999999999</v>
      </c>
      <c r="E3374" s="296">
        <v>0.27400000000000002</v>
      </c>
      <c r="F3374" s="296">
        <v>0.28600000000000003</v>
      </c>
      <c r="G3374" s="296">
        <v>0.29100000000000004</v>
      </c>
      <c r="H3374" s="406">
        <v>0.28300000000000003</v>
      </c>
      <c r="I3374" s="567">
        <v>0.152</v>
      </c>
      <c r="J3374" s="46"/>
      <c r="K3374" s="46"/>
      <c r="L3374" s="46"/>
      <c r="M3374" s="46"/>
      <c r="N3374" s="46"/>
      <c r="O3374" s="46"/>
      <c r="P3374" s="46"/>
    </row>
    <row r="3375" spans="2:16" s="3" customFormat="1" ht="13.2" x14ac:dyDescent="0.25">
      <c r="B3375" s="123"/>
      <c r="C3375" s="295"/>
      <c r="D3375" s="296"/>
      <c r="E3375" s="296"/>
      <c r="F3375" s="296"/>
      <c r="G3375" s="296"/>
      <c r="H3375" s="406"/>
      <c r="I3375" s="567"/>
      <c r="J3375" s="46"/>
      <c r="K3375" s="46"/>
      <c r="L3375" s="46"/>
      <c r="M3375" s="46"/>
      <c r="N3375" s="46"/>
      <c r="O3375" s="46"/>
      <c r="P3375" s="46"/>
    </row>
    <row r="3376" spans="2:16" s="3" customFormat="1" ht="13.2" x14ac:dyDescent="0.25">
      <c r="B3376" s="126" t="s">
        <v>336</v>
      </c>
      <c r="C3376" s="320"/>
      <c r="D3376" s="413"/>
      <c r="E3376" s="413"/>
      <c r="F3376" s="413"/>
      <c r="G3376" s="413"/>
      <c r="H3376" s="406"/>
      <c r="I3376" s="567"/>
      <c r="J3376" s="46"/>
      <c r="K3376" s="46"/>
      <c r="L3376" s="46"/>
      <c r="M3376" s="46"/>
      <c r="N3376" s="46"/>
      <c r="O3376" s="46"/>
      <c r="P3376" s="46"/>
    </row>
    <row r="3377" spans="2:16" s="3" customFormat="1" ht="13.2" x14ac:dyDescent="0.25">
      <c r="B3377" s="122" t="s">
        <v>189</v>
      </c>
      <c r="C3377" s="320">
        <v>0.871</v>
      </c>
      <c r="D3377" s="413">
        <v>0.74099999999999999</v>
      </c>
      <c r="E3377" s="413">
        <v>0.72399999999999998</v>
      </c>
      <c r="F3377" s="413">
        <v>0.45199999999999996</v>
      </c>
      <c r="G3377" s="413">
        <v>0.13800000000000001</v>
      </c>
      <c r="H3377" s="406">
        <v>0.11799999999999999</v>
      </c>
      <c r="I3377" s="567">
        <v>0.10100000000000001</v>
      </c>
      <c r="J3377" s="46"/>
      <c r="K3377" s="46"/>
      <c r="L3377" s="46"/>
      <c r="M3377" s="46"/>
      <c r="N3377" s="46"/>
      <c r="O3377" s="46"/>
      <c r="P3377" s="46"/>
    </row>
    <row r="3378" spans="2:16" s="3" customFormat="1" ht="13.2" x14ac:dyDescent="0.25">
      <c r="B3378" s="122" t="s">
        <v>214</v>
      </c>
      <c r="C3378" s="320">
        <v>66</v>
      </c>
      <c r="D3378" s="413">
        <v>71</v>
      </c>
      <c r="E3378" s="413">
        <v>105</v>
      </c>
      <c r="F3378" s="413">
        <v>145</v>
      </c>
      <c r="G3378" s="413">
        <v>218</v>
      </c>
      <c r="H3378" s="406">
        <v>320</v>
      </c>
      <c r="I3378" s="567">
        <v>341</v>
      </c>
      <c r="J3378" s="46"/>
      <c r="K3378" s="46"/>
      <c r="L3378" s="46"/>
      <c r="M3378" s="46"/>
      <c r="N3378" s="46"/>
      <c r="O3378" s="46"/>
      <c r="P3378" s="46"/>
    </row>
    <row r="3379" spans="2:16" s="3" customFormat="1" ht="13.2" x14ac:dyDescent="0.25">
      <c r="B3379" s="122"/>
      <c r="C3379" s="320"/>
      <c r="D3379" s="413"/>
      <c r="E3379" s="413"/>
      <c r="F3379" s="413"/>
      <c r="G3379" s="413"/>
      <c r="H3379" s="406"/>
      <c r="I3379" s="567"/>
      <c r="J3379" s="46"/>
      <c r="K3379" s="46"/>
      <c r="L3379" s="46"/>
      <c r="M3379" s="46"/>
      <c r="N3379" s="46"/>
      <c r="O3379" s="46"/>
      <c r="P3379" s="46"/>
    </row>
    <row r="3380" spans="2:16" s="3" customFormat="1" ht="13.2" x14ac:dyDescent="0.25">
      <c r="B3380" s="126" t="s">
        <v>338</v>
      </c>
      <c r="C3380" s="218"/>
      <c r="D3380" s="288"/>
      <c r="E3380" s="288"/>
      <c r="F3380" s="288"/>
      <c r="G3380" s="288"/>
      <c r="H3380" s="408"/>
      <c r="I3380" s="554"/>
      <c r="J3380" s="70"/>
      <c r="K3380" s="70"/>
      <c r="L3380" s="70"/>
      <c r="M3380" s="70"/>
      <c r="N3380" s="70"/>
      <c r="O3380" s="336"/>
      <c r="P3380" s="70"/>
    </row>
    <row r="3381" spans="2:16" s="3" customFormat="1" ht="13.2" x14ac:dyDescent="0.25">
      <c r="B3381" s="75" t="s">
        <v>554</v>
      </c>
      <c r="C3381" s="195" t="s">
        <v>12</v>
      </c>
      <c r="D3381" s="367" t="s">
        <v>12</v>
      </c>
      <c r="E3381" s="367" t="s">
        <v>12</v>
      </c>
      <c r="F3381" s="367">
        <v>2E-3</v>
      </c>
      <c r="G3381" s="367">
        <v>5.0000000000000001E-3</v>
      </c>
      <c r="H3381" s="408">
        <v>6.0000000000000001E-3</v>
      </c>
      <c r="I3381" s="554">
        <v>7.0000000000000001E-3</v>
      </c>
      <c r="J3381" s="70"/>
      <c r="K3381" s="70"/>
      <c r="L3381" s="70"/>
      <c r="M3381" s="70"/>
      <c r="N3381" s="70"/>
      <c r="O3381" s="336"/>
      <c r="P3381" s="70"/>
    </row>
    <row r="3382" spans="2:16" s="3" customFormat="1" ht="13.2" x14ac:dyDescent="0.25">
      <c r="B3382" s="75" t="s">
        <v>228</v>
      </c>
      <c r="C3382" s="254">
        <v>8.8999999999999996E-2</v>
      </c>
      <c r="D3382" s="368">
        <v>0.17199999999999999</v>
      </c>
      <c r="E3382" s="368">
        <v>0.14000000000000001</v>
      </c>
      <c r="F3382" s="368">
        <v>6.6000000000000003E-2</v>
      </c>
      <c r="G3382" s="368">
        <v>8.8999999999999996E-2</v>
      </c>
      <c r="H3382" s="408">
        <v>0.111</v>
      </c>
      <c r="I3382" s="554">
        <v>0.65400000000000003</v>
      </c>
      <c r="J3382" s="70"/>
      <c r="K3382" s="70"/>
      <c r="L3382" s="70"/>
      <c r="M3382" s="70"/>
      <c r="N3382" s="70"/>
      <c r="O3382" s="336"/>
      <c r="P3382" s="70"/>
    </row>
    <row r="3383" spans="2:16" s="3" customFormat="1" ht="13.2" x14ac:dyDescent="0.25">
      <c r="B3383" s="75"/>
      <c r="C3383" s="254"/>
      <c r="D3383" s="368"/>
      <c r="E3383" s="368"/>
      <c r="F3383" s="368"/>
      <c r="G3383" s="368"/>
      <c r="H3383" s="408"/>
      <c r="I3383" s="554"/>
      <c r="J3383" s="70"/>
      <c r="K3383" s="70"/>
      <c r="L3383" s="70"/>
      <c r="M3383" s="70"/>
      <c r="N3383" s="70"/>
      <c r="O3383" s="336"/>
      <c r="P3383" s="70"/>
    </row>
    <row r="3384" spans="2:16" s="3" customFormat="1" ht="13.2" x14ac:dyDescent="0.25">
      <c r="B3384" s="126" t="s">
        <v>339</v>
      </c>
      <c r="C3384" s="254"/>
      <c r="D3384" s="368"/>
      <c r="E3384" s="368"/>
      <c r="F3384" s="368"/>
      <c r="G3384" s="368"/>
      <c r="H3384" s="408"/>
      <c r="I3384" s="554"/>
      <c r="J3384" s="70"/>
      <c r="K3384" s="70"/>
      <c r="L3384" s="70"/>
      <c r="M3384" s="70"/>
      <c r="N3384" s="70"/>
      <c r="O3384" s="336"/>
      <c r="P3384" s="70"/>
    </row>
    <row r="3385" spans="2:16" s="3" customFormat="1" ht="13.2" x14ac:dyDescent="0.25">
      <c r="B3385" s="75" t="s">
        <v>284</v>
      </c>
      <c r="C3385" s="254">
        <v>1.3</v>
      </c>
      <c r="D3385" s="368">
        <v>1.528</v>
      </c>
      <c r="E3385" s="368">
        <v>1.665</v>
      </c>
      <c r="F3385" s="368">
        <v>1.7490000000000001</v>
      </c>
      <c r="G3385" s="368">
        <v>2.0259999999999998</v>
      </c>
      <c r="H3385" s="368">
        <v>2.1019999999999999</v>
      </c>
      <c r="I3385" s="577">
        <v>2.2909999999999999</v>
      </c>
      <c r="J3385" s="70"/>
      <c r="K3385" s="70"/>
      <c r="L3385" s="70"/>
      <c r="M3385" s="70"/>
      <c r="N3385" s="70"/>
      <c r="O3385" s="336"/>
      <c r="P3385" s="70"/>
    </row>
    <row r="3386" spans="2:16" s="3" customFormat="1" ht="13.2" x14ac:dyDescent="0.25">
      <c r="B3386" s="75"/>
      <c r="C3386" s="254"/>
      <c r="D3386" s="368"/>
      <c r="E3386" s="368"/>
      <c r="F3386" s="368"/>
      <c r="G3386" s="368"/>
      <c r="H3386" s="408"/>
      <c r="I3386" s="554"/>
      <c r="J3386" s="70"/>
      <c r="K3386" s="70"/>
      <c r="L3386" s="70"/>
      <c r="M3386" s="70"/>
      <c r="N3386" s="70"/>
      <c r="O3386" s="336"/>
      <c r="P3386" s="70"/>
    </row>
    <row r="3387" spans="2:16" s="3" customFormat="1" ht="13.2" x14ac:dyDescent="0.25">
      <c r="B3387" s="126" t="s">
        <v>340</v>
      </c>
      <c r="C3387" s="218"/>
      <c r="D3387" s="288"/>
      <c r="E3387" s="288"/>
      <c r="F3387" s="288"/>
      <c r="G3387" s="288"/>
      <c r="H3387" s="408"/>
      <c r="I3387" s="554"/>
      <c r="J3387" s="70"/>
      <c r="K3387" s="70"/>
      <c r="L3387" s="70"/>
      <c r="M3387" s="70"/>
      <c r="N3387" s="70"/>
      <c r="O3387" s="336"/>
      <c r="P3387" s="70"/>
    </row>
    <row r="3388" spans="2:16" s="3" customFormat="1" ht="13.2" x14ac:dyDescent="0.25">
      <c r="B3388" s="123" t="s">
        <v>255</v>
      </c>
      <c r="C3388" s="218">
        <v>3.2000000000000001E-2</v>
      </c>
      <c r="D3388" s="288">
        <v>0.09</v>
      </c>
      <c r="E3388" s="288">
        <v>0.20599999999999999</v>
      </c>
      <c r="F3388" s="288">
        <v>0.24199999999999999</v>
      </c>
      <c r="G3388" s="288">
        <v>0.24100000000000002</v>
      </c>
      <c r="H3388" s="408">
        <v>0.21299999999999999</v>
      </c>
      <c r="I3388" s="554">
        <v>0.14299999999999999</v>
      </c>
      <c r="J3388" s="70"/>
      <c r="K3388" s="70"/>
      <c r="L3388" s="70"/>
      <c r="M3388" s="70"/>
      <c r="N3388" s="70"/>
      <c r="O3388" s="336"/>
      <c r="P3388" s="70"/>
    </row>
    <row r="3389" spans="2:16" s="3" customFormat="1" ht="13.2" x14ac:dyDescent="0.25">
      <c r="B3389" s="130" t="s">
        <v>256</v>
      </c>
      <c r="C3389" s="197" t="s">
        <v>10</v>
      </c>
      <c r="D3389" s="192">
        <v>0.23499999999999999</v>
      </c>
      <c r="E3389" s="192">
        <v>0.15</v>
      </c>
      <c r="F3389" s="192">
        <v>0.192</v>
      </c>
      <c r="G3389" s="192">
        <v>0.16700000000000001</v>
      </c>
      <c r="H3389" s="476">
        <v>0.129</v>
      </c>
      <c r="I3389" s="559">
        <v>0.88</v>
      </c>
      <c r="J3389" s="70"/>
      <c r="K3389" s="70"/>
      <c r="L3389" s="70"/>
      <c r="M3389" s="70"/>
      <c r="N3389" s="70"/>
      <c r="O3389" s="336"/>
      <c r="P3389" s="70"/>
    </row>
    <row r="3390" spans="2:16" s="3" customFormat="1" ht="13.2" x14ac:dyDescent="0.25">
      <c r="B3390" s="253"/>
      <c r="C3390" s="47"/>
      <c r="D3390" s="47"/>
      <c r="E3390" s="46"/>
      <c r="F3390" s="46"/>
      <c r="G3390" s="46"/>
      <c r="H3390" s="46"/>
      <c r="I3390" s="46"/>
      <c r="J3390" s="46"/>
      <c r="K3390" s="46"/>
      <c r="L3390" s="46"/>
      <c r="M3390" s="46"/>
      <c r="N3390" s="46"/>
      <c r="O3390" s="46"/>
      <c r="P3390" s="46"/>
    </row>
    <row r="3391" spans="2:16" s="3" customFormat="1" ht="13.2" x14ac:dyDescent="0.25">
      <c r="B3391" s="708" t="s">
        <v>568</v>
      </c>
      <c r="C3391" s="708"/>
      <c r="D3391" s="708"/>
      <c r="E3391" s="708"/>
      <c r="F3391" s="708"/>
      <c r="G3391" s="708"/>
      <c r="H3391" s="708"/>
      <c r="I3391" s="708"/>
      <c r="J3391" s="708"/>
      <c r="K3391" s="708"/>
      <c r="L3391" s="708"/>
      <c r="M3391" s="708"/>
      <c r="N3391" s="708"/>
      <c r="O3391" s="708"/>
      <c r="P3391" s="708"/>
    </row>
    <row r="3392" spans="2:16" s="3" customFormat="1" ht="13.2" x14ac:dyDescent="0.25">
      <c r="B3392" s="193"/>
      <c r="C3392" s="194"/>
      <c r="D3392" s="194"/>
      <c r="E3392" s="194"/>
      <c r="F3392" s="194"/>
      <c r="G3392" s="194"/>
      <c r="H3392" s="194"/>
      <c r="I3392" s="194"/>
      <c r="J3392" s="70"/>
      <c r="K3392" s="70"/>
      <c r="L3392" s="70"/>
      <c r="M3392" s="70"/>
      <c r="N3392" s="70"/>
      <c r="O3392" s="336"/>
      <c r="P3392" s="70"/>
    </row>
    <row r="3393" spans="2:16" s="3" customFormat="1" ht="13.2" x14ac:dyDescent="0.25">
      <c r="B3393" s="752" t="s">
        <v>34</v>
      </c>
      <c r="C3393" s="704" t="s">
        <v>612</v>
      </c>
      <c r="D3393" s="705"/>
      <c r="E3393" s="705"/>
      <c r="F3393" s="705"/>
      <c r="G3393" s="705"/>
      <c r="H3393" s="705"/>
      <c r="I3393" s="705"/>
      <c r="J3393" s="70"/>
      <c r="K3393" s="70"/>
      <c r="L3393" s="70"/>
      <c r="M3393" s="70"/>
      <c r="N3393" s="70"/>
      <c r="O3393" s="336"/>
      <c r="P3393" s="70"/>
    </row>
    <row r="3394" spans="2:16" s="3" customFormat="1" ht="13.2" x14ac:dyDescent="0.25">
      <c r="B3394" s="779"/>
      <c r="C3394" s="262">
        <v>2014</v>
      </c>
      <c r="D3394" s="263">
        <v>2015</v>
      </c>
      <c r="E3394" s="263">
        <v>2016</v>
      </c>
      <c r="F3394" s="263">
        <v>2017</v>
      </c>
      <c r="G3394" s="263">
        <v>2018</v>
      </c>
      <c r="H3394" s="263">
        <v>2019</v>
      </c>
      <c r="I3394" s="263">
        <v>2020</v>
      </c>
      <c r="J3394" s="70"/>
      <c r="K3394" s="70"/>
      <c r="L3394" s="70"/>
      <c r="M3394" s="70"/>
      <c r="N3394" s="70"/>
      <c r="O3394" s="336"/>
      <c r="P3394" s="70"/>
    </row>
    <row r="3395" spans="2:16" s="3" customFormat="1" ht="13.2" x14ac:dyDescent="0.25">
      <c r="B3395" s="169" t="s">
        <v>327</v>
      </c>
      <c r="C3395" s="120"/>
      <c r="D3395" s="121"/>
      <c r="E3395" s="121"/>
      <c r="F3395" s="121"/>
      <c r="G3395" s="121"/>
      <c r="H3395" s="121"/>
      <c r="I3395" s="543"/>
      <c r="J3395" s="70"/>
      <c r="K3395" s="70"/>
      <c r="L3395" s="70"/>
      <c r="M3395" s="70"/>
      <c r="N3395" s="70"/>
      <c r="O3395" s="336"/>
      <c r="P3395" s="70"/>
    </row>
    <row r="3396" spans="2:16" s="3" customFormat="1" ht="13.2" x14ac:dyDescent="0.25">
      <c r="B3396" s="122" t="s">
        <v>32</v>
      </c>
      <c r="C3396" s="218">
        <v>58602.057607548326</v>
      </c>
      <c r="D3396" s="288">
        <v>66053.368820977557</v>
      </c>
      <c r="E3396" s="288">
        <v>58833.373417681563</v>
      </c>
      <c r="F3396" s="288">
        <v>68086.098598124954</v>
      </c>
      <c r="G3396" s="288">
        <v>95211.285167943235</v>
      </c>
      <c r="H3396" s="408">
        <v>36869.523358627601</v>
      </c>
      <c r="I3396" s="554" t="s">
        <v>10</v>
      </c>
      <c r="J3396" s="70"/>
      <c r="K3396" s="70"/>
      <c r="L3396" s="70"/>
      <c r="M3396" s="70"/>
      <c r="N3396" s="70"/>
      <c r="O3396" s="336"/>
      <c r="P3396" s="70"/>
    </row>
    <row r="3397" spans="2:16" s="3" customFormat="1" ht="13.2" x14ac:dyDescent="0.25">
      <c r="B3397" s="122"/>
      <c r="C3397" s="218"/>
      <c r="D3397" s="288"/>
      <c r="E3397" s="288"/>
      <c r="F3397" s="288"/>
      <c r="G3397" s="288"/>
      <c r="H3397" s="408"/>
      <c r="I3397" s="554"/>
      <c r="J3397" s="70"/>
      <c r="K3397" s="70"/>
      <c r="L3397" s="70"/>
      <c r="M3397" s="70"/>
      <c r="N3397" s="70"/>
      <c r="O3397" s="336"/>
      <c r="P3397" s="70"/>
    </row>
    <row r="3398" spans="2:16" s="3" customFormat="1" ht="13.2" x14ac:dyDescent="0.25">
      <c r="B3398" s="126" t="s">
        <v>328</v>
      </c>
      <c r="C3398" s="218"/>
      <c r="D3398" s="288"/>
      <c r="E3398" s="288"/>
      <c r="F3398" s="288"/>
      <c r="G3398" s="288"/>
      <c r="H3398" s="408"/>
      <c r="I3398" s="554"/>
      <c r="J3398" s="70"/>
      <c r="K3398" s="70"/>
      <c r="L3398" s="70"/>
      <c r="M3398" s="70"/>
      <c r="N3398" s="70"/>
      <c r="O3398" s="336"/>
      <c r="P3398" s="70"/>
    </row>
    <row r="3399" spans="2:16" s="3" customFormat="1" ht="13.2" x14ac:dyDescent="0.25">
      <c r="B3399" s="122" t="s">
        <v>119</v>
      </c>
      <c r="C3399" s="218">
        <v>14245.420546608453</v>
      </c>
      <c r="D3399" s="288">
        <v>16315.841040715934</v>
      </c>
      <c r="E3399" s="288">
        <v>17731.302078348843</v>
      </c>
      <c r="F3399" s="288">
        <v>19432.457422646534</v>
      </c>
      <c r="G3399" s="288">
        <v>26151.129010328499</v>
      </c>
      <c r="H3399" s="408">
        <v>18341.553184939574</v>
      </c>
      <c r="I3399" s="554">
        <v>20347.53779869157</v>
      </c>
      <c r="J3399" s="70"/>
      <c r="K3399" s="70"/>
      <c r="L3399" s="70"/>
      <c r="M3399" s="70"/>
      <c r="N3399" s="70"/>
      <c r="O3399" s="336"/>
      <c r="P3399" s="70"/>
    </row>
    <row r="3400" spans="2:16" s="3" customFormat="1" ht="13.2" x14ac:dyDescent="0.25">
      <c r="B3400" s="122"/>
      <c r="C3400" s="218"/>
      <c r="D3400" s="288"/>
      <c r="E3400" s="288"/>
      <c r="F3400" s="288"/>
      <c r="G3400" s="288"/>
      <c r="H3400" s="408"/>
      <c r="I3400" s="554"/>
      <c r="J3400" s="70"/>
      <c r="K3400" s="70"/>
      <c r="L3400" s="70"/>
      <c r="M3400" s="70"/>
      <c r="N3400" s="70"/>
      <c r="O3400" s="336"/>
      <c r="P3400" s="70"/>
    </row>
    <row r="3401" spans="2:16" s="3" customFormat="1" ht="13.2" x14ac:dyDescent="0.25">
      <c r="B3401" s="126" t="s">
        <v>329</v>
      </c>
      <c r="C3401" s="218"/>
      <c r="D3401" s="288"/>
      <c r="E3401" s="288"/>
      <c r="F3401" s="288"/>
      <c r="G3401" s="288"/>
      <c r="H3401" s="408"/>
      <c r="I3401" s="554"/>
      <c r="J3401" s="70"/>
      <c r="K3401" s="70"/>
      <c r="L3401" s="70"/>
      <c r="M3401" s="70"/>
      <c r="N3401" s="70"/>
      <c r="O3401" s="336"/>
      <c r="P3401" s="70"/>
    </row>
    <row r="3402" spans="2:16" s="3" customFormat="1" ht="13.2" x14ac:dyDescent="0.25">
      <c r="B3402" s="122" t="s">
        <v>297</v>
      </c>
      <c r="C3402" s="218">
        <v>1463154.1661358138</v>
      </c>
      <c r="D3402" s="288">
        <v>1253312.4479911977</v>
      </c>
      <c r="E3402" s="288">
        <v>1388705.8395106613</v>
      </c>
      <c r="F3402" s="288">
        <v>1686672.9749584335</v>
      </c>
      <c r="G3402" s="288">
        <v>1581750.2117183651</v>
      </c>
      <c r="H3402" s="408">
        <v>1572696.5865031297</v>
      </c>
      <c r="I3402" s="554">
        <v>1316363.8028839221</v>
      </c>
      <c r="J3402" s="70"/>
      <c r="K3402" s="70"/>
      <c r="L3402" s="70"/>
      <c r="M3402" s="70"/>
      <c r="N3402" s="70"/>
      <c r="O3402" s="336"/>
      <c r="P3402" s="70"/>
    </row>
    <row r="3403" spans="2:16" s="3" customFormat="1" ht="13.2" x14ac:dyDescent="0.25">
      <c r="B3403" s="122" t="s">
        <v>317</v>
      </c>
      <c r="C3403" s="218">
        <v>471337.24550898204</v>
      </c>
      <c r="D3403" s="288">
        <v>283439.01095677988</v>
      </c>
      <c r="E3403" s="288">
        <v>368590.63723017112</v>
      </c>
      <c r="F3403" s="288">
        <v>516493.72435395455</v>
      </c>
      <c r="G3403" s="288">
        <v>510979.82075792708</v>
      </c>
      <c r="H3403" s="408">
        <v>653794.14735794452</v>
      </c>
      <c r="I3403" s="554" t="s">
        <v>12</v>
      </c>
      <c r="J3403" s="70"/>
      <c r="K3403" s="70"/>
      <c r="L3403" s="70"/>
      <c r="M3403" s="70"/>
      <c r="N3403" s="70"/>
      <c r="O3403" s="336"/>
      <c r="P3403" s="70"/>
    </row>
    <row r="3404" spans="2:16" s="3" customFormat="1" ht="13.2" x14ac:dyDescent="0.25">
      <c r="B3404" s="122" t="s">
        <v>295</v>
      </c>
      <c r="C3404" s="218">
        <v>1757753.2891663483</v>
      </c>
      <c r="D3404" s="288">
        <v>1330709.3646300116</v>
      </c>
      <c r="E3404" s="288">
        <v>1431379.8458358455</v>
      </c>
      <c r="F3404" s="288">
        <v>1378053.1669679359</v>
      </c>
      <c r="G3404" s="288">
        <v>1259221.4199654895</v>
      </c>
      <c r="H3404" s="408">
        <v>1211832.8395251008</v>
      </c>
      <c r="I3404" s="554">
        <v>1456882.9839550098</v>
      </c>
      <c r="J3404" s="70"/>
      <c r="K3404" s="70"/>
      <c r="L3404" s="70"/>
      <c r="M3404" s="70"/>
      <c r="N3404" s="70"/>
      <c r="O3404" s="336"/>
      <c r="P3404" s="70"/>
    </row>
    <row r="3405" spans="2:16" s="3" customFormat="1" ht="13.2" x14ac:dyDescent="0.25">
      <c r="B3405" s="122"/>
      <c r="C3405" s="218"/>
      <c r="D3405" s="288"/>
      <c r="E3405" s="288"/>
      <c r="F3405" s="288"/>
      <c r="G3405" s="288"/>
      <c r="H3405" s="408"/>
      <c r="I3405" s="554"/>
      <c r="J3405" s="70"/>
      <c r="K3405" s="70"/>
      <c r="L3405" s="70"/>
      <c r="M3405" s="70"/>
      <c r="N3405" s="70"/>
      <c r="O3405" s="336"/>
      <c r="P3405" s="70"/>
    </row>
    <row r="3406" spans="2:16" s="3" customFormat="1" ht="13.2" x14ac:dyDescent="0.25">
      <c r="B3406" s="126" t="s">
        <v>330</v>
      </c>
      <c r="C3406" s="218"/>
      <c r="D3406" s="288"/>
      <c r="E3406" s="288"/>
      <c r="F3406" s="288"/>
      <c r="G3406" s="288"/>
      <c r="H3406" s="408"/>
      <c r="I3406" s="554"/>
      <c r="J3406" s="70"/>
      <c r="K3406" s="70"/>
      <c r="L3406" s="70"/>
      <c r="M3406" s="70"/>
      <c r="N3406" s="70"/>
      <c r="O3406" s="336"/>
      <c r="P3406" s="70"/>
    </row>
    <row r="3407" spans="2:16" s="3" customFormat="1" ht="13.2" x14ac:dyDescent="0.25">
      <c r="B3407" s="127" t="s">
        <v>114</v>
      </c>
      <c r="C3407" s="218">
        <v>287010.75778338435</v>
      </c>
      <c r="D3407" s="288">
        <v>267357.74796751695</v>
      </c>
      <c r="E3407" s="288">
        <v>302706.98104877956</v>
      </c>
      <c r="F3407" s="288">
        <v>372631.56363925332</v>
      </c>
      <c r="G3407" s="288">
        <v>390610.66107774782</v>
      </c>
      <c r="H3407" s="408">
        <v>368222.49752715154</v>
      </c>
      <c r="I3407" s="554"/>
      <c r="J3407" s="70"/>
      <c r="K3407" s="70"/>
      <c r="L3407" s="70"/>
      <c r="M3407" s="70"/>
      <c r="N3407" s="70"/>
      <c r="O3407" s="336"/>
      <c r="P3407" s="70"/>
    </row>
    <row r="3408" spans="2:16" s="3" customFormat="1" ht="13.2" x14ac:dyDescent="0.25">
      <c r="B3408" s="127"/>
      <c r="C3408" s="218"/>
      <c r="D3408" s="288"/>
      <c r="E3408" s="288"/>
      <c r="F3408" s="288"/>
      <c r="G3408" s="288"/>
      <c r="H3408" s="408"/>
      <c r="I3408" s="554"/>
      <c r="J3408" s="70"/>
      <c r="K3408" s="70"/>
      <c r="L3408" s="70"/>
      <c r="M3408" s="70"/>
      <c r="N3408" s="70"/>
      <c r="O3408" s="336"/>
      <c r="P3408" s="70"/>
    </row>
    <row r="3409" spans="2:16" s="3" customFormat="1" ht="13.2" x14ac:dyDescent="0.25">
      <c r="B3409" s="125" t="s">
        <v>331</v>
      </c>
      <c r="C3409" s="218"/>
      <c r="D3409" s="288"/>
      <c r="E3409" s="288"/>
      <c r="F3409" s="288"/>
      <c r="G3409" s="288"/>
      <c r="H3409" s="408"/>
      <c r="I3409" s="554"/>
      <c r="J3409" s="70"/>
      <c r="K3409" s="70"/>
      <c r="L3409" s="70"/>
      <c r="M3409" s="70"/>
      <c r="N3409" s="70"/>
      <c r="O3409" s="336"/>
      <c r="P3409" s="70"/>
    </row>
    <row r="3410" spans="2:16" s="3" customFormat="1" ht="13.2" x14ac:dyDescent="0.25">
      <c r="B3410" s="122" t="s">
        <v>114</v>
      </c>
      <c r="C3410" s="218">
        <v>101267.56902653098</v>
      </c>
      <c r="D3410" s="288">
        <v>75712.91221094715</v>
      </c>
      <c r="E3410" s="288">
        <v>78507.864805017656</v>
      </c>
      <c r="F3410" s="288">
        <v>90025.886709167607</v>
      </c>
      <c r="G3410" s="288">
        <v>102902.21378680767</v>
      </c>
      <c r="H3410" s="408">
        <v>98538.051647842585</v>
      </c>
      <c r="I3410" s="554">
        <v>108456.05184953095</v>
      </c>
      <c r="J3410" s="70"/>
      <c r="K3410" s="70"/>
      <c r="L3410" s="70"/>
      <c r="M3410" s="70"/>
      <c r="N3410" s="70"/>
      <c r="O3410" s="336"/>
      <c r="P3410" s="70"/>
    </row>
    <row r="3411" spans="2:16" s="3" customFormat="1" ht="13.2" x14ac:dyDescent="0.25">
      <c r="B3411" s="122" t="s">
        <v>125</v>
      </c>
      <c r="C3411" s="218">
        <v>210776.83587580221</v>
      </c>
      <c r="D3411" s="288">
        <v>138836.38989911598</v>
      </c>
      <c r="E3411" s="288">
        <v>144193.07683431328</v>
      </c>
      <c r="F3411" s="288">
        <v>164869.47479923849</v>
      </c>
      <c r="G3411" s="288">
        <v>159144.70322281629</v>
      </c>
      <c r="H3411" s="408">
        <v>147984.94292622546</v>
      </c>
      <c r="I3411" s="554">
        <v>210605.32074554497</v>
      </c>
      <c r="J3411" s="70"/>
      <c r="K3411" s="70"/>
      <c r="L3411" s="70"/>
      <c r="M3411" s="70"/>
      <c r="N3411" s="70"/>
      <c r="O3411" s="336"/>
      <c r="P3411" s="70"/>
    </row>
    <row r="3412" spans="2:16" s="3" customFormat="1" ht="13.2" x14ac:dyDescent="0.25">
      <c r="B3412" s="122"/>
      <c r="C3412" s="218"/>
      <c r="D3412" s="288"/>
      <c r="E3412" s="288"/>
      <c r="F3412" s="288"/>
      <c r="G3412" s="288"/>
      <c r="H3412" s="408"/>
      <c r="I3412" s="554"/>
      <c r="J3412" s="70"/>
      <c r="K3412" s="70"/>
      <c r="L3412" s="70"/>
      <c r="M3412" s="70"/>
      <c r="N3412" s="70"/>
      <c r="O3412" s="336"/>
      <c r="P3412" s="70"/>
    </row>
    <row r="3413" spans="2:16" s="3" customFormat="1" ht="13.2" x14ac:dyDescent="0.25">
      <c r="B3413" s="125" t="s">
        <v>332</v>
      </c>
      <c r="C3413" s="218"/>
      <c r="D3413" s="288"/>
      <c r="E3413" s="288"/>
      <c r="F3413" s="288"/>
      <c r="G3413" s="288"/>
      <c r="H3413" s="408"/>
      <c r="I3413" s="554"/>
      <c r="J3413" s="70"/>
      <c r="K3413" s="70"/>
      <c r="L3413" s="70"/>
      <c r="M3413" s="70"/>
      <c r="N3413" s="70"/>
      <c r="O3413" s="336"/>
      <c r="P3413" s="70"/>
    </row>
    <row r="3414" spans="2:16" s="3" customFormat="1" ht="13.2" x14ac:dyDescent="0.25">
      <c r="B3414" s="127" t="s">
        <v>169</v>
      </c>
      <c r="C3414" s="218">
        <v>9660.6940644138176</v>
      </c>
      <c r="D3414" s="288">
        <v>10607.022439481281</v>
      </c>
      <c r="E3414" s="288">
        <v>12456.618164453112</v>
      </c>
      <c r="F3414" s="288">
        <v>13513.937341269297</v>
      </c>
      <c r="G3414" s="288">
        <v>19079.669483711346</v>
      </c>
      <c r="H3414" s="408">
        <v>20859.244770667789</v>
      </c>
      <c r="I3414" s="554">
        <v>11153.69809661935</v>
      </c>
      <c r="J3414" s="70"/>
      <c r="K3414" s="70"/>
      <c r="L3414" s="70"/>
      <c r="M3414" s="70"/>
      <c r="N3414" s="70"/>
      <c r="O3414" s="336"/>
      <c r="P3414" s="70"/>
    </row>
    <row r="3415" spans="2:16" s="3" customFormat="1" ht="13.2" x14ac:dyDescent="0.25">
      <c r="B3415" s="127" t="s">
        <v>164</v>
      </c>
      <c r="C3415" s="218">
        <v>62336.367003625528</v>
      </c>
      <c r="D3415" s="288">
        <v>71398.792842241426</v>
      </c>
      <c r="E3415" s="288">
        <v>90477.851410458752</v>
      </c>
      <c r="F3415" s="288">
        <v>98382.613291269256</v>
      </c>
      <c r="G3415" s="288">
        <v>103704.38785663409</v>
      </c>
      <c r="H3415" s="408">
        <v>106903.40673700355</v>
      </c>
      <c r="I3415" s="554">
        <v>113044.75774387521</v>
      </c>
      <c r="J3415" s="70"/>
      <c r="K3415" s="70"/>
      <c r="L3415" s="70"/>
      <c r="M3415" s="70"/>
      <c r="N3415" s="70"/>
      <c r="O3415" s="336"/>
      <c r="P3415" s="70"/>
    </row>
    <row r="3416" spans="2:16" s="3" customFormat="1" ht="13.2" x14ac:dyDescent="0.25">
      <c r="B3416" s="127"/>
      <c r="C3416" s="218"/>
      <c r="D3416" s="288"/>
      <c r="E3416" s="288"/>
      <c r="F3416" s="288"/>
      <c r="G3416" s="288"/>
      <c r="H3416" s="408"/>
      <c r="I3416" s="554"/>
      <c r="J3416" s="70"/>
      <c r="K3416" s="70"/>
      <c r="L3416" s="70"/>
      <c r="M3416" s="70"/>
      <c r="N3416" s="70"/>
      <c r="O3416" s="336"/>
      <c r="P3416" s="70"/>
    </row>
    <row r="3417" spans="2:16" s="3" customFormat="1" ht="13.2" x14ac:dyDescent="0.25">
      <c r="B3417" s="126" t="s">
        <v>477</v>
      </c>
      <c r="C3417" s="218"/>
      <c r="D3417" s="288"/>
      <c r="E3417" s="288"/>
      <c r="F3417" s="288"/>
      <c r="G3417" s="288"/>
      <c r="H3417" s="408"/>
      <c r="I3417" s="554"/>
      <c r="J3417" s="70"/>
      <c r="K3417" s="70"/>
      <c r="L3417" s="70"/>
      <c r="M3417" s="70"/>
      <c r="N3417" s="70"/>
      <c r="O3417" s="336"/>
      <c r="P3417" s="70"/>
    </row>
    <row r="3418" spans="2:16" s="3" customFormat="1" ht="13.2" x14ac:dyDescent="0.25">
      <c r="B3418" s="122" t="s">
        <v>189</v>
      </c>
      <c r="C3418" s="218">
        <v>2020.6765363128491</v>
      </c>
      <c r="D3418" s="288">
        <v>2028.9960709497207</v>
      </c>
      <c r="E3418" s="288">
        <v>1931.5632033519553</v>
      </c>
      <c r="F3418" s="288">
        <v>1769.680615083799</v>
      </c>
      <c r="G3418" s="288">
        <v>1630.081267039106</v>
      </c>
      <c r="H3418" s="408">
        <v>1678.2162011173184</v>
      </c>
      <c r="I3418" s="578">
        <f>2970.045/1.79</f>
        <v>1659.2430167597765</v>
      </c>
      <c r="J3418" s="70"/>
      <c r="K3418" s="70"/>
      <c r="L3418" s="70"/>
      <c r="M3418" s="70"/>
      <c r="N3418" s="70"/>
      <c r="O3418" s="336"/>
      <c r="P3418" s="70"/>
    </row>
    <row r="3419" spans="2:16" s="3" customFormat="1" ht="13.2" x14ac:dyDescent="0.25">
      <c r="B3419" s="127"/>
      <c r="C3419" s="218"/>
      <c r="D3419" s="288"/>
      <c r="E3419" s="288"/>
      <c r="F3419" s="288"/>
      <c r="G3419" s="288"/>
      <c r="H3419" s="408"/>
      <c r="I3419" s="554"/>
      <c r="J3419" s="70"/>
      <c r="K3419" s="70"/>
      <c r="L3419" s="70"/>
      <c r="M3419" s="70"/>
      <c r="N3419" s="70"/>
      <c r="O3419" s="336"/>
      <c r="P3419" s="70"/>
    </row>
    <row r="3420" spans="2:16" s="3" customFormat="1" ht="13.2" x14ac:dyDescent="0.25">
      <c r="B3420" s="126" t="s">
        <v>337</v>
      </c>
      <c r="C3420" s="218"/>
      <c r="D3420" s="288"/>
      <c r="E3420" s="288"/>
      <c r="F3420" s="288"/>
      <c r="G3420" s="288"/>
      <c r="H3420" s="408"/>
      <c r="I3420" s="554"/>
      <c r="J3420" s="70"/>
      <c r="K3420" s="70"/>
      <c r="L3420" s="70"/>
      <c r="M3420" s="70"/>
      <c r="N3420" s="70"/>
      <c r="O3420" s="336"/>
      <c r="P3420" s="70"/>
    </row>
    <row r="3421" spans="2:16" s="3" customFormat="1" ht="13.2" x14ac:dyDescent="0.25">
      <c r="B3421" s="124" t="s">
        <v>248</v>
      </c>
      <c r="C3421" s="218">
        <v>11567.074141329133</v>
      </c>
      <c r="D3421" s="288">
        <v>14002.018304512696</v>
      </c>
      <c r="E3421" s="288">
        <v>16693.407311103336</v>
      </c>
      <c r="F3421" s="288">
        <v>19854.29756518748</v>
      </c>
      <c r="G3421" s="288">
        <v>33170.847033562866</v>
      </c>
      <c r="H3421" s="408">
        <v>34351.366694216078</v>
      </c>
      <c r="I3421" s="554">
        <v>29221.791782677134</v>
      </c>
      <c r="J3421" s="70"/>
      <c r="K3421" s="70"/>
      <c r="L3421" s="70"/>
      <c r="M3421" s="70"/>
      <c r="N3421" s="70"/>
      <c r="O3421" s="336"/>
      <c r="P3421" s="70"/>
    </row>
    <row r="3422" spans="2:16" s="3" customFormat="1" ht="13.2" x14ac:dyDescent="0.25">
      <c r="B3422" s="124"/>
      <c r="C3422" s="218"/>
      <c r="D3422" s="288"/>
      <c r="E3422" s="288"/>
      <c r="F3422" s="288"/>
      <c r="G3422" s="288"/>
      <c r="H3422" s="408"/>
      <c r="I3422" s="554"/>
      <c r="J3422" s="70"/>
      <c r="K3422" s="70"/>
      <c r="L3422" s="70"/>
      <c r="M3422" s="70"/>
      <c r="N3422" s="70"/>
      <c r="O3422" s="336"/>
      <c r="P3422" s="70"/>
    </row>
    <row r="3423" spans="2:16" s="3" customFormat="1" ht="13.2" x14ac:dyDescent="0.25">
      <c r="B3423" s="126" t="s">
        <v>333</v>
      </c>
      <c r="C3423" s="218"/>
      <c r="D3423" s="288"/>
      <c r="E3423" s="288"/>
      <c r="F3423" s="288"/>
      <c r="G3423" s="288"/>
      <c r="H3423" s="408"/>
      <c r="I3423" s="554"/>
      <c r="J3423" s="70"/>
      <c r="K3423" s="70"/>
      <c r="L3423" s="70"/>
      <c r="M3423" s="70"/>
      <c r="N3423" s="70"/>
      <c r="O3423" s="336"/>
      <c r="P3423" s="70"/>
    </row>
    <row r="3424" spans="2:16" s="3" customFormat="1" ht="13.2" x14ac:dyDescent="0.25">
      <c r="B3424" s="122" t="s">
        <v>569</v>
      </c>
      <c r="C3424" s="218">
        <v>5740</v>
      </c>
      <c r="D3424" s="288">
        <v>6344</v>
      </c>
      <c r="E3424" s="288">
        <v>6193</v>
      </c>
      <c r="F3424" s="288">
        <v>6246</v>
      </c>
      <c r="G3424" s="288">
        <v>6580</v>
      </c>
      <c r="H3424" s="408">
        <v>6761</v>
      </c>
      <c r="I3424" s="554">
        <v>7973</v>
      </c>
      <c r="J3424" s="70"/>
      <c r="K3424" s="70"/>
      <c r="L3424" s="70"/>
      <c r="M3424" s="70"/>
      <c r="N3424" s="70"/>
      <c r="O3424" s="336"/>
      <c r="P3424" s="70"/>
    </row>
    <row r="3425" spans="2:16" s="3" customFormat="1" ht="13.2" x14ac:dyDescent="0.25">
      <c r="B3425" s="122"/>
      <c r="C3425" s="218"/>
      <c r="D3425" s="288"/>
      <c r="E3425" s="288"/>
      <c r="F3425" s="288"/>
      <c r="G3425" s="288"/>
      <c r="H3425" s="408"/>
      <c r="I3425" s="554"/>
      <c r="J3425" s="70"/>
      <c r="K3425" s="70"/>
      <c r="L3425" s="70"/>
      <c r="M3425" s="70"/>
      <c r="N3425" s="70"/>
      <c r="O3425" s="336"/>
      <c r="P3425" s="70"/>
    </row>
    <row r="3426" spans="2:16" s="3" customFormat="1" ht="13.2" x14ac:dyDescent="0.25">
      <c r="B3426" s="126" t="s">
        <v>334</v>
      </c>
      <c r="C3426" s="218"/>
      <c r="D3426" s="288"/>
      <c r="E3426" s="288"/>
      <c r="F3426" s="288"/>
      <c r="G3426" s="288"/>
      <c r="H3426" s="408"/>
      <c r="I3426" s="554"/>
      <c r="J3426" s="70"/>
      <c r="K3426" s="70"/>
      <c r="L3426" s="70"/>
      <c r="M3426" s="70"/>
      <c r="N3426" s="70"/>
      <c r="O3426" s="336"/>
      <c r="P3426" s="70"/>
    </row>
    <row r="3427" spans="2:16" s="3" customFormat="1" ht="13.2" x14ac:dyDescent="0.25">
      <c r="B3427" s="123" t="s">
        <v>201</v>
      </c>
      <c r="C3427" s="218">
        <v>3915.3795686426452</v>
      </c>
      <c r="D3427" s="288">
        <v>4536.7586386751855</v>
      </c>
      <c r="E3427" s="288">
        <v>4503.989361702128</v>
      </c>
      <c r="F3427" s="288">
        <v>5274.4574959261272</v>
      </c>
      <c r="G3427" s="288">
        <v>5479.4921709129512</v>
      </c>
      <c r="H3427" s="408">
        <v>6133.6436062251742</v>
      </c>
      <c r="I3427" s="554">
        <v>8263.5821581714754</v>
      </c>
      <c r="J3427" s="70"/>
      <c r="K3427" s="70"/>
      <c r="L3427" s="70"/>
      <c r="M3427" s="70"/>
      <c r="N3427" s="70"/>
      <c r="O3427" s="336"/>
      <c r="P3427" s="70"/>
    </row>
    <row r="3428" spans="2:16" s="3" customFormat="1" ht="13.2" x14ac:dyDescent="0.25">
      <c r="B3428" s="123"/>
      <c r="C3428" s="218"/>
      <c r="D3428" s="288"/>
      <c r="E3428" s="288"/>
      <c r="F3428" s="288"/>
      <c r="G3428" s="288"/>
      <c r="H3428" s="408"/>
      <c r="I3428" s="554"/>
      <c r="J3428" s="70"/>
      <c r="K3428" s="70"/>
      <c r="L3428" s="70"/>
      <c r="M3428" s="70"/>
      <c r="N3428" s="70"/>
      <c r="O3428" s="336"/>
      <c r="P3428" s="70"/>
    </row>
    <row r="3429" spans="2:16" s="3" customFormat="1" ht="13.2" x14ac:dyDescent="0.25">
      <c r="B3429" s="126" t="s">
        <v>335</v>
      </c>
      <c r="C3429" s="218"/>
      <c r="D3429" s="288"/>
      <c r="E3429" s="288"/>
      <c r="F3429" s="288"/>
      <c r="G3429" s="288"/>
      <c r="H3429" s="408"/>
      <c r="I3429" s="554"/>
      <c r="J3429" s="70"/>
      <c r="K3429" s="70"/>
      <c r="L3429" s="70"/>
      <c r="M3429" s="70"/>
      <c r="N3429" s="70"/>
      <c r="O3429" s="336"/>
      <c r="P3429" s="70"/>
    </row>
    <row r="3430" spans="2:16" s="3" customFormat="1" ht="13.2" x14ac:dyDescent="0.25">
      <c r="B3430" s="123" t="s">
        <v>290</v>
      </c>
      <c r="C3430" s="218">
        <v>4300.1686541163726</v>
      </c>
      <c r="D3430" s="288">
        <v>4135.0314233227391</v>
      </c>
      <c r="E3430" s="288">
        <v>4607.329150966345</v>
      </c>
      <c r="F3430" s="288">
        <v>5356.3911532743059</v>
      </c>
      <c r="G3430" s="288">
        <v>5842.7665653782351</v>
      </c>
      <c r="H3430" s="408">
        <v>6442.1418777533327</v>
      </c>
      <c r="I3430" s="554">
        <v>6830.0213301297299</v>
      </c>
      <c r="J3430" s="70"/>
      <c r="K3430" s="70"/>
      <c r="L3430" s="70"/>
      <c r="M3430" s="70"/>
      <c r="N3430" s="70"/>
      <c r="O3430" s="336"/>
      <c r="P3430" s="70"/>
    </row>
    <row r="3431" spans="2:16" s="3" customFormat="1" ht="13.2" x14ac:dyDescent="0.25">
      <c r="B3431" s="123"/>
      <c r="C3431" s="218"/>
      <c r="D3431" s="288"/>
      <c r="E3431" s="288"/>
      <c r="F3431" s="288"/>
      <c r="G3431" s="288"/>
      <c r="H3431" s="408"/>
      <c r="I3431" s="554"/>
      <c r="J3431" s="70"/>
      <c r="K3431" s="70"/>
      <c r="L3431" s="70"/>
      <c r="M3431" s="70"/>
      <c r="N3431" s="70"/>
      <c r="O3431" s="336"/>
      <c r="P3431" s="70"/>
    </row>
    <row r="3432" spans="2:16" s="3" customFormat="1" ht="13.2" x14ac:dyDescent="0.25">
      <c r="B3432" s="126" t="s">
        <v>336</v>
      </c>
      <c r="C3432" s="195"/>
      <c r="D3432" s="367"/>
      <c r="E3432" s="367"/>
      <c r="F3432" s="367"/>
      <c r="G3432" s="367"/>
      <c r="H3432" s="408"/>
      <c r="I3432" s="554"/>
      <c r="J3432" s="70"/>
      <c r="K3432" s="70"/>
      <c r="L3432" s="70"/>
      <c r="M3432" s="70"/>
      <c r="N3432" s="70"/>
      <c r="O3432" s="336"/>
      <c r="P3432" s="70"/>
    </row>
    <row r="3433" spans="2:16" s="3" customFormat="1" ht="13.2" x14ac:dyDescent="0.25">
      <c r="B3433" s="122" t="s">
        <v>189</v>
      </c>
      <c r="C3433" s="195">
        <v>9290.3863432165326</v>
      </c>
      <c r="D3433" s="367">
        <v>8635.3690253819004</v>
      </c>
      <c r="E3433" s="367">
        <v>8158.4196606778451</v>
      </c>
      <c r="F3433" s="367">
        <v>7233.5095664754135</v>
      </c>
      <c r="G3433" s="367">
        <v>6888.9388049597001</v>
      </c>
      <c r="H3433" s="408">
        <v>6352.0926793833869</v>
      </c>
      <c r="I3433" s="554">
        <v>6745.9142261346533</v>
      </c>
      <c r="J3433" s="70"/>
      <c r="K3433" s="70"/>
      <c r="L3433" s="70"/>
      <c r="M3433" s="70"/>
      <c r="N3433" s="70"/>
      <c r="O3433" s="336"/>
      <c r="P3433" s="70"/>
    </row>
    <row r="3434" spans="2:16" s="3" customFormat="1" ht="13.2" x14ac:dyDescent="0.25">
      <c r="B3434" s="122" t="s">
        <v>214</v>
      </c>
      <c r="C3434" s="195">
        <v>501.16801437556154</v>
      </c>
      <c r="D3434" s="367">
        <v>6546.6779572346013</v>
      </c>
      <c r="E3434" s="367">
        <v>8310.6920249320756</v>
      </c>
      <c r="F3434" s="367">
        <v>9738.1958122255219</v>
      </c>
      <c r="G3434" s="367">
        <v>24667.945497632827</v>
      </c>
      <c r="H3434" s="408">
        <v>20390.559827014837</v>
      </c>
      <c r="I3434" s="554">
        <v>39328.009320760772</v>
      </c>
      <c r="J3434" s="70"/>
      <c r="K3434" s="70"/>
      <c r="L3434" s="70"/>
      <c r="M3434" s="70"/>
      <c r="N3434" s="70"/>
      <c r="O3434" s="336"/>
      <c r="P3434" s="70"/>
    </row>
    <row r="3435" spans="2:16" s="3" customFormat="1" ht="13.2" x14ac:dyDescent="0.25">
      <c r="B3435" s="122"/>
      <c r="C3435" s="195"/>
      <c r="D3435" s="367"/>
      <c r="E3435" s="367"/>
      <c r="F3435" s="367"/>
      <c r="G3435" s="367"/>
      <c r="H3435" s="408"/>
      <c r="I3435" s="554"/>
      <c r="J3435" s="70"/>
      <c r="K3435" s="70"/>
      <c r="L3435" s="70"/>
      <c r="M3435" s="70"/>
      <c r="N3435" s="70"/>
      <c r="O3435" s="336"/>
      <c r="P3435" s="70"/>
    </row>
    <row r="3436" spans="2:16" s="3" customFormat="1" ht="13.2" x14ac:dyDescent="0.25">
      <c r="B3436" s="126" t="s">
        <v>338</v>
      </c>
      <c r="C3436" s="218"/>
      <c r="D3436" s="288"/>
      <c r="E3436" s="288"/>
      <c r="F3436" s="288"/>
      <c r="G3436" s="288"/>
      <c r="H3436" s="408"/>
      <c r="I3436" s="554"/>
      <c r="J3436" s="70"/>
      <c r="K3436" s="70"/>
      <c r="L3436" s="70"/>
      <c r="M3436" s="70"/>
      <c r="N3436" s="70"/>
      <c r="O3436" s="336"/>
      <c r="P3436" s="70"/>
    </row>
    <row r="3437" spans="2:16" s="3" customFormat="1" ht="13.2" x14ac:dyDescent="0.25">
      <c r="B3437" s="75" t="s">
        <v>554</v>
      </c>
      <c r="C3437" s="195">
        <v>1447.6504981999999</v>
      </c>
      <c r="D3437" s="367">
        <v>1714.5441780082092</v>
      </c>
      <c r="E3437" s="367">
        <v>1258.0424734626963</v>
      </c>
      <c r="F3437" s="367">
        <v>1646.1465632494237</v>
      </c>
      <c r="G3437" s="367">
        <v>2341.3884700213039</v>
      </c>
      <c r="H3437" s="408">
        <v>2046.9650400802611</v>
      </c>
      <c r="I3437" s="554">
        <v>2307.4244481976098</v>
      </c>
      <c r="J3437" s="70"/>
      <c r="K3437" s="70"/>
      <c r="L3437" s="70"/>
      <c r="M3437" s="70"/>
      <c r="N3437" s="70"/>
      <c r="O3437" s="336"/>
      <c r="P3437" s="70"/>
    </row>
    <row r="3438" spans="2:16" s="3" customFormat="1" ht="13.2" x14ac:dyDescent="0.25">
      <c r="B3438" s="75" t="s">
        <v>228</v>
      </c>
      <c r="C3438" s="254">
        <v>298.08438852704398</v>
      </c>
      <c r="D3438" s="368">
        <v>408.40070377476161</v>
      </c>
      <c r="E3438" s="368">
        <v>563.08079918249405</v>
      </c>
      <c r="F3438" s="368">
        <v>658.13355135018151</v>
      </c>
      <c r="G3438" s="368">
        <v>763.29424642777269</v>
      </c>
      <c r="H3438" s="408">
        <v>842.23796466889075</v>
      </c>
      <c r="I3438" s="554">
        <v>1433.0135404152084</v>
      </c>
      <c r="J3438" s="70"/>
      <c r="K3438" s="70"/>
      <c r="L3438" s="70"/>
      <c r="M3438" s="70"/>
      <c r="N3438" s="70"/>
      <c r="O3438" s="336"/>
      <c r="P3438" s="70"/>
    </row>
    <row r="3439" spans="2:16" s="3" customFormat="1" ht="13.2" x14ac:dyDescent="0.25">
      <c r="B3439" s="75" t="s">
        <v>570</v>
      </c>
      <c r="C3439" s="254">
        <v>2.1821271087018087E-2</v>
      </c>
      <c r="D3439" s="368">
        <v>3.0509102811049436E-2</v>
      </c>
      <c r="E3439" s="368">
        <v>3.584093872229465E-2</v>
      </c>
      <c r="F3439" s="368">
        <v>4.1495160969996857E-2</v>
      </c>
      <c r="G3439" s="368">
        <v>5.5085909384115193E-2</v>
      </c>
      <c r="H3439" s="408">
        <v>6.7701852513794708E-2</v>
      </c>
      <c r="I3439" s="554">
        <v>1.6528389601796877E-2</v>
      </c>
      <c r="J3439" s="70"/>
      <c r="K3439" s="70"/>
      <c r="L3439" s="70"/>
      <c r="M3439" s="70"/>
      <c r="N3439" s="70"/>
      <c r="O3439" s="336"/>
      <c r="P3439" s="70"/>
    </row>
    <row r="3440" spans="2:16" s="3" customFormat="1" ht="13.2" x14ac:dyDescent="0.25">
      <c r="B3440" s="75"/>
      <c r="C3440" s="254"/>
      <c r="D3440" s="368"/>
      <c r="E3440" s="368"/>
      <c r="F3440" s="368"/>
      <c r="G3440" s="368"/>
      <c r="H3440" s="408"/>
      <c r="I3440" s="554"/>
      <c r="J3440" s="70"/>
      <c r="K3440" s="70"/>
      <c r="L3440" s="70"/>
      <c r="M3440" s="70"/>
      <c r="N3440" s="70"/>
      <c r="O3440" s="336"/>
      <c r="P3440" s="70"/>
    </row>
    <row r="3441" spans="2:16" s="3" customFormat="1" ht="13.2" x14ac:dyDescent="0.25">
      <c r="B3441" s="126" t="s">
        <v>339</v>
      </c>
      <c r="C3441" s="254"/>
      <c r="D3441" s="368"/>
      <c r="E3441" s="368"/>
      <c r="F3441" s="368"/>
      <c r="G3441" s="368"/>
      <c r="H3441" s="408"/>
      <c r="I3441" s="554"/>
      <c r="J3441" s="70"/>
      <c r="K3441" s="70"/>
      <c r="L3441" s="70"/>
      <c r="M3441" s="70"/>
      <c r="N3441" s="70"/>
      <c r="O3441" s="336"/>
      <c r="P3441" s="70"/>
    </row>
    <row r="3442" spans="2:16" s="3" customFormat="1" ht="13.2" x14ac:dyDescent="0.25">
      <c r="B3442" s="75" t="s">
        <v>284</v>
      </c>
      <c r="C3442" s="254">
        <v>13579.836866060406</v>
      </c>
      <c r="D3442" s="368">
        <v>22403.219312262976</v>
      </c>
      <c r="E3442" s="368">
        <v>20623.30454752798</v>
      </c>
      <c r="F3442" s="368">
        <v>18759.074788386577</v>
      </c>
      <c r="G3442" s="368">
        <v>31601.565797273262</v>
      </c>
      <c r="H3442" s="408">
        <v>34750.495473747731</v>
      </c>
      <c r="I3442" s="554">
        <v>27955.802777368815</v>
      </c>
      <c r="J3442" s="70"/>
      <c r="K3442" s="70"/>
      <c r="L3442" s="70"/>
      <c r="M3442" s="70"/>
      <c r="N3442" s="70"/>
      <c r="O3442" s="336"/>
      <c r="P3442" s="70"/>
    </row>
    <row r="3443" spans="2:16" s="3" customFormat="1" ht="13.2" x14ac:dyDescent="0.25">
      <c r="B3443" s="75"/>
      <c r="C3443" s="254"/>
      <c r="D3443" s="368"/>
      <c r="E3443" s="368"/>
      <c r="F3443" s="368"/>
      <c r="G3443" s="368"/>
      <c r="H3443" s="408"/>
      <c r="I3443" s="554"/>
      <c r="J3443" s="70"/>
      <c r="K3443" s="70"/>
      <c r="L3443" s="70"/>
      <c r="M3443" s="70"/>
      <c r="N3443" s="70"/>
      <c r="O3443" s="336"/>
      <c r="P3443" s="70"/>
    </row>
    <row r="3444" spans="2:16" s="3" customFormat="1" ht="13.2" x14ac:dyDescent="0.25">
      <c r="B3444" s="126" t="s">
        <v>340</v>
      </c>
      <c r="C3444" s="218"/>
      <c r="D3444" s="288"/>
      <c r="E3444" s="288"/>
      <c r="F3444" s="288"/>
      <c r="G3444" s="288"/>
      <c r="H3444" s="408"/>
      <c r="I3444" s="554"/>
      <c r="J3444" s="70"/>
      <c r="K3444" s="70"/>
      <c r="L3444" s="70"/>
      <c r="M3444" s="70"/>
      <c r="N3444" s="70"/>
      <c r="O3444" s="336"/>
      <c r="P3444" s="70"/>
    </row>
    <row r="3445" spans="2:16" s="3" customFormat="1" ht="13.2" x14ac:dyDescent="0.25">
      <c r="B3445" s="123" t="s">
        <v>255</v>
      </c>
      <c r="C3445" s="218" t="s">
        <v>10</v>
      </c>
      <c r="D3445" s="288">
        <v>414.1811064952276</v>
      </c>
      <c r="E3445" s="288">
        <v>265.09202550028783</v>
      </c>
      <c r="F3445" s="288">
        <v>330.77926254426319</v>
      </c>
      <c r="G3445" s="288">
        <v>10408.808518954291</v>
      </c>
      <c r="H3445" s="408">
        <v>12829.833653911133</v>
      </c>
      <c r="I3445" s="554">
        <v>12338.659843369842</v>
      </c>
      <c r="J3445" s="70"/>
      <c r="K3445" s="70"/>
      <c r="L3445" s="70"/>
      <c r="M3445" s="70"/>
      <c r="N3445" s="70"/>
      <c r="O3445" s="336"/>
      <c r="P3445" s="70"/>
    </row>
    <row r="3446" spans="2:16" s="3" customFormat="1" ht="13.2" x14ac:dyDescent="0.25">
      <c r="B3446" s="127" t="s">
        <v>256</v>
      </c>
      <c r="C3446" s="195" t="s">
        <v>10</v>
      </c>
      <c r="D3446" s="367" t="s">
        <v>10</v>
      </c>
      <c r="E3446" s="367" t="s">
        <v>10</v>
      </c>
      <c r="F3446" s="367" t="s">
        <v>10</v>
      </c>
      <c r="G3446" s="367" t="s">
        <v>10</v>
      </c>
      <c r="H3446" s="408" t="s">
        <v>10</v>
      </c>
      <c r="I3446" s="554" t="s">
        <v>10</v>
      </c>
      <c r="J3446" s="70"/>
      <c r="K3446" s="70"/>
      <c r="L3446" s="70"/>
      <c r="M3446" s="70"/>
      <c r="N3446" s="70"/>
      <c r="O3446" s="336"/>
      <c r="P3446" s="70"/>
    </row>
    <row r="3447" spans="2:16" s="3" customFormat="1" ht="13.2" x14ac:dyDescent="0.25">
      <c r="B3447" s="488" t="s">
        <v>119</v>
      </c>
      <c r="C3447" s="269">
        <v>14245.420546608453</v>
      </c>
      <c r="D3447" s="220">
        <v>16315.841040715934</v>
      </c>
      <c r="E3447" s="220">
        <v>17731.302078348843</v>
      </c>
      <c r="F3447" s="220">
        <v>19432.457422646534</v>
      </c>
      <c r="G3447" s="220">
        <v>26151.129010328499</v>
      </c>
      <c r="H3447" s="476">
        <v>18341.553184939574</v>
      </c>
      <c r="I3447" s="559" t="s">
        <v>10</v>
      </c>
      <c r="J3447" s="70"/>
      <c r="K3447" s="70"/>
      <c r="L3447" s="70"/>
      <c r="M3447" s="70"/>
      <c r="N3447" s="70"/>
      <c r="O3447" s="336"/>
      <c r="P3447" s="70"/>
    </row>
  </sheetData>
  <mergeCells count="503">
    <mergeCell ref="C2981:I2981"/>
    <mergeCell ref="J2981:P2981"/>
    <mergeCell ref="C3042:I3042"/>
    <mergeCell ref="H3105:H3106"/>
    <mergeCell ref="C3168:I3168"/>
    <mergeCell ref="J3168:P3168"/>
    <mergeCell ref="B3164:P3164"/>
    <mergeCell ref="B3165:P3165"/>
    <mergeCell ref="B3168:B3169"/>
    <mergeCell ref="B2981:B2982"/>
    <mergeCell ref="B3038:P3038"/>
    <mergeCell ref="B3039:P3039"/>
    <mergeCell ref="B3042:B3043"/>
    <mergeCell ref="B3101:P3101"/>
    <mergeCell ref="B3393:B3394"/>
    <mergeCell ref="B3273:P3273"/>
    <mergeCell ref="B3274:P3274"/>
    <mergeCell ref="B3277:B3278"/>
    <mergeCell ref="B3332:P3332"/>
    <mergeCell ref="B3333:P3333"/>
    <mergeCell ref="B3336:B3337"/>
    <mergeCell ref="B3391:P3391"/>
    <mergeCell ref="C3277:I3277"/>
    <mergeCell ref="C3336:I3336"/>
    <mergeCell ref="C3393:I3393"/>
    <mergeCell ref="B3214:P3214"/>
    <mergeCell ref="B3215:P3215"/>
    <mergeCell ref="B3218:B3219"/>
    <mergeCell ref="C3218:I3218"/>
    <mergeCell ref="J3218:P3218"/>
    <mergeCell ref="B3102:P3102"/>
    <mergeCell ref="B3105:B3106"/>
    <mergeCell ref="C3105:C3106"/>
    <mergeCell ref="D3105:D3106"/>
    <mergeCell ref="E3105:E3106"/>
    <mergeCell ref="F3105:F3106"/>
    <mergeCell ref="G3105:G3106"/>
    <mergeCell ref="J3105:J3106"/>
    <mergeCell ref="K3105:K3106"/>
    <mergeCell ref="L3105:L3106"/>
    <mergeCell ref="I3105:I3106"/>
    <mergeCell ref="B2931:P2931"/>
    <mergeCell ref="B2932:P2932"/>
    <mergeCell ref="B2935:B2936"/>
    <mergeCell ref="B2977:P2977"/>
    <mergeCell ref="B2978:P2978"/>
    <mergeCell ref="B2870:B2871"/>
    <mergeCell ref="C2870:C2871"/>
    <mergeCell ref="D2870:D2871"/>
    <mergeCell ref="E2870:E2871"/>
    <mergeCell ref="F2870:F2871"/>
    <mergeCell ref="G2870:G2871"/>
    <mergeCell ref="H2870:H2871"/>
    <mergeCell ref="C2935:I2935"/>
    <mergeCell ref="J2935:P2935"/>
    <mergeCell ref="B2757:B2758"/>
    <mergeCell ref="J2757:P2757"/>
    <mergeCell ref="B2813:P2813"/>
    <mergeCell ref="B2815:B2816"/>
    <mergeCell ref="B2866:P2866"/>
    <mergeCell ref="B2867:P2867"/>
    <mergeCell ref="C2757:I2757"/>
    <mergeCell ref="C2815:I2815"/>
    <mergeCell ref="I2870:I2871"/>
    <mergeCell ref="K2870:K2871"/>
    <mergeCell ref="L2870:L2871"/>
    <mergeCell ref="J2870:J2871"/>
    <mergeCell ref="B2631:P2631"/>
    <mergeCell ref="C2572:I2572"/>
    <mergeCell ref="J2572:P2572"/>
    <mergeCell ref="B2634:B2635"/>
    <mergeCell ref="B2692:P2692"/>
    <mergeCell ref="B2693:P2693"/>
    <mergeCell ref="B2696:B2697"/>
    <mergeCell ref="B2753:P2753"/>
    <mergeCell ref="B2754:P2754"/>
    <mergeCell ref="C2634:I2634"/>
    <mergeCell ref="J2634:P2634"/>
    <mergeCell ref="C2696:I2696"/>
    <mergeCell ref="F2565:I2565"/>
    <mergeCell ref="F2561:I2561"/>
    <mergeCell ref="F2562:I2562"/>
    <mergeCell ref="F2566:I2566"/>
    <mergeCell ref="B2568:P2568"/>
    <mergeCell ref="B2569:P2569"/>
    <mergeCell ref="B2570:P2570"/>
    <mergeCell ref="B2572:B2573"/>
    <mergeCell ref="B2630:P2630"/>
    <mergeCell ref="F2550:I2550"/>
    <mergeCell ref="F2545:I2545"/>
    <mergeCell ref="F2552:I2552"/>
    <mergeCell ref="F2553:I2553"/>
    <mergeCell ref="F2555:I2555"/>
    <mergeCell ref="F2556:I2556"/>
    <mergeCell ref="F2558:I2558"/>
    <mergeCell ref="F2559:I2559"/>
    <mergeCell ref="F2564:I2564"/>
    <mergeCell ref="F2532:I2532"/>
    <mergeCell ref="F2534:I2534"/>
    <mergeCell ref="F2535:I2535"/>
    <mergeCell ref="F2537:I2537"/>
    <mergeCell ref="F2538:I2538"/>
    <mergeCell ref="F2544:I2544"/>
    <mergeCell ref="F2547:I2547"/>
    <mergeCell ref="F2548:I2548"/>
    <mergeCell ref="F2549:I2549"/>
    <mergeCell ref="F2541:I2541"/>
    <mergeCell ref="F2542:I2542"/>
    <mergeCell ref="F2509:H2509"/>
    <mergeCell ref="F2508:I2508"/>
    <mergeCell ref="F2524:I2524"/>
    <mergeCell ref="F2525:I2525"/>
    <mergeCell ref="F2526:I2526"/>
    <mergeCell ref="F2528:I2528"/>
    <mergeCell ref="F2529:I2529"/>
    <mergeCell ref="F2530:I2530"/>
    <mergeCell ref="F2531:I2531"/>
    <mergeCell ref="F2511:I2511"/>
    <mergeCell ref="F2512:I2512"/>
    <mergeCell ref="F2519:I2519"/>
    <mergeCell ref="F2520:I2520"/>
    <mergeCell ref="F2521:I2521"/>
    <mergeCell ref="F2522:I2522"/>
    <mergeCell ref="F2523:I2523"/>
    <mergeCell ref="F2515:I2515"/>
    <mergeCell ref="F2516:I2516"/>
    <mergeCell ref="F2517:I2517"/>
    <mergeCell ref="B2495:P2495"/>
    <mergeCell ref="B2496:P2496"/>
    <mergeCell ref="F2499:I2499"/>
    <mergeCell ref="F2500:I2500"/>
    <mergeCell ref="F2501:I2501"/>
    <mergeCell ref="F2502:I2502"/>
    <mergeCell ref="F2503:I2503"/>
    <mergeCell ref="F2504:I2504"/>
    <mergeCell ref="F2505:I2505"/>
    <mergeCell ref="B2225:B2226"/>
    <mergeCell ref="B2310:P2310"/>
    <mergeCell ref="B2311:P2311"/>
    <mergeCell ref="B2314:B2315"/>
    <mergeCell ref="B2398:P2398"/>
    <mergeCell ref="B2399:P2399"/>
    <mergeCell ref="B2402:B2403"/>
    <mergeCell ref="C2314:I2314"/>
    <mergeCell ref="J2314:P2314"/>
    <mergeCell ref="C2402:I2402"/>
    <mergeCell ref="J2402:P2402"/>
    <mergeCell ref="G2026:G2027"/>
    <mergeCell ref="J2026:J2027"/>
    <mergeCell ref="L2026:L2027"/>
    <mergeCell ref="M2026:M2027"/>
    <mergeCell ref="B2132:P2132"/>
    <mergeCell ref="B2133:P2133"/>
    <mergeCell ref="B2136:B2137"/>
    <mergeCell ref="B2221:P2221"/>
    <mergeCell ref="B2222:P2222"/>
    <mergeCell ref="K2026:K2027"/>
    <mergeCell ref="I2026:I2027"/>
    <mergeCell ref="B1:P1"/>
    <mergeCell ref="B25:P25"/>
    <mergeCell ref="C4:I4"/>
    <mergeCell ref="J4:P4"/>
    <mergeCell ref="C27:I27"/>
    <mergeCell ref="J27:P27"/>
    <mergeCell ref="C50:I50"/>
    <mergeCell ref="J50:P50"/>
    <mergeCell ref="B260:P260"/>
    <mergeCell ref="B212:P212"/>
    <mergeCell ref="B213:P213"/>
    <mergeCell ref="B237:P237"/>
    <mergeCell ref="B70:P70"/>
    <mergeCell ref="B71:P71"/>
    <mergeCell ref="B94:P94"/>
    <mergeCell ref="B116:P116"/>
    <mergeCell ref="B117:P117"/>
    <mergeCell ref="C74:I74"/>
    <mergeCell ref="J74:P74"/>
    <mergeCell ref="C96:I96"/>
    <mergeCell ref="J96:P96"/>
    <mergeCell ref="B189:P189"/>
    <mergeCell ref="B141:P141"/>
    <mergeCell ref="B164:P164"/>
    <mergeCell ref="C1930:P1930"/>
    <mergeCell ref="B282:P282"/>
    <mergeCell ref="B283:P283"/>
    <mergeCell ref="B306:P306"/>
    <mergeCell ref="B1974:P1974"/>
    <mergeCell ref="B1975:P1975"/>
    <mergeCell ref="B1999:P1999"/>
    <mergeCell ref="B1951:P1951"/>
    <mergeCell ref="B48:P48"/>
    <mergeCell ref="J262:P262"/>
    <mergeCell ref="C262:I262"/>
    <mergeCell ref="B165:P165"/>
    <mergeCell ref="C120:P120"/>
    <mergeCell ref="C121:I121"/>
    <mergeCell ref="J121:P121"/>
    <mergeCell ref="C143:P143"/>
    <mergeCell ref="C144:I144"/>
    <mergeCell ref="J144:P144"/>
    <mergeCell ref="C168:P168"/>
    <mergeCell ref="C169:I169"/>
    <mergeCell ref="C1857:I1857"/>
    <mergeCell ref="J1857:P1857"/>
    <mergeCell ref="C1858:P1858"/>
    <mergeCell ref="B1926:P1926"/>
    <mergeCell ref="B1927:P1927"/>
    <mergeCell ref="B1878:P1878"/>
    <mergeCell ref="B1879:P1879"/>
    <mergeCell ref="B1903:P1903"/>
    <mergeCell ref="C1882:P1882"/>
    <mergeCell ref="C1883:I1883"/>
    <mergeCell ref="J1883:P1883"/>
    <mergeCell ref="C1905:I1905"/>
    <mergeCell ref="J1905:P1905"/>
    <mergeCell ref="C1906:P1906"/>
    <mergeCell ref="B1855:P1855"/>
    <mergeCell ref="B1830:P1830"/>
    <mergeCell ref="B1831:P1831"/>
    <mergeCell ref="C1809:I1809"/>
    <mergeCell ref="J1809:P1809"/>
    <mergeCell ref="C1810:P1810"/>
    <mergeCell ref="C1834:P1834"/>
    <mergeCell ref="C1835:I1835"/>
    <mergeCell ref="J1835:P1835"/>
    <mergeCell ref="C1738:P1738"/>
    <mergeCell ref="B1782:P1782"/>
    <mergeCell ref="B1783:P1783"/>
    <mergeCell ref="B1807:P1807"/>
    <mergeCell ref="B1759:P1759"/>
    <mergeCell ref="C1739:I1739"/>
    <mergeCell ref="J1739:P1739"/>
    <mergeCell ref="C1761:I1761"/>
    <mergeCell ref="J1761:P1761"/>
    <mergeCell ref="C1762:P1762"/>
    <mergeCell ref="C1786:P1786"/>
    <mergeCell ref="C1787:I1787"/>
    <mergeCell ref="J1787:P1787"/>
    <mergeCell ref="B1734:P1734"/>
    <mergeCell ref="B1735:P1735"/>
    <mergeCell ref="B1686:P1686"/>
    <mergeCell ref="B1687:P1687"/>
    <mergeCell ref="B1711:P1711"/>
    <mergeCell ref="C1690:P1690"/>
    <mergeCell ref="C1691:I1691"/>
    <mergeCell ref="J1691:P1691"/>
    <mergeCell ref="C1713:I1713"/>
    <mergeCell ref="J1713:P1713"/>
    <mergeCell ref="C1714:P1714"/>
    <mergeCell ref="C1596:I1596"/>
    <mergeCell ref="J1596:P1596"/>
    <mergeCell ref="B1663:P1663"/>
    <mergeCell ref="C1666:P1666"/>
    <mergeCell ref="B1616:P1616"/>
    <mergeCell ref="B1638:P1638"/>
    <mergeCell ref="B1639:P1639"/>
    <mergeCell ref="C1618:I1618"/>
    <mergeCell ref="J1618:P1618"/>
    <mergeCell ref="C1642:P1642"/>
    <mergeCell ref="C1643:I1643"/>
    <mergeCell ref="J1643:P1643"/>
    <mergeCell ref="C1665:I1665"/>
    <mergeCell ref="J1665:P1665"/>
    <mergeCell ref="B1570:P1570"/>
    <mergeCell ref="B1592:P1592"/>
    <mergeCell ref="B1593:P1593"/>
    <mergeCell ref="B1546:P1546"/>
    <mergeCell ref="B1547:P1547"/>
    <mergeCell ref="C1549:P1549"/>
    <mergeCell ref="C1526:I1526"/>
    <mergeCell ref="J1526:P1526"/>
    <mergeCell ref="C1550:I1550"/>
    <mergeCell ref="J1550:P1550"/>
    <mergeCell ref="C1572:I1572"/>
    <mergeCell ref="J1572:P1572"/>
    <mergeCell ref="C1436:I1436"/>
    <mergeCell ref="J1436:P1436"/>
    <mergeCell ref="B1500:P1500"/>
    <mergeCell ref="B1501:P1501"/>
    <mergeCell ref="C1503:P1503"/>
    <mergeCell ref="B1524:P1524"/>
    <mergeCell ref="B1456:P1456"/>
    <mergeCell ref="B1457:P1457"/>
    <mergeCell ref="B1478:P1478"/>
    <mergeCell ref="J1480:P1480"/>
    <mergeCell ref="C1458:I1458"/>
    <mergeCell ref="J1458:P1458"/>
    <mergeCell ref="C1480:I1480"/>
    <mergeCell ref="C1504:I1504"/>
    <mergeCell ref="J1504:P1504"/>
    <mergeCell ref="B1410:P1410"/>
    <mergeCell ref="J1412:P1412"/>
    <mergeCell ref="B1432:P1432"/>
    <mergeCell ref="B1433:P1433"/>
    <mergeCell ref="B1365:P1365"/>
    <mergeCell ref="B1388:P1388"/>
    <mergeCell ref="B1389:P1389"/>
    <mergeCell ref="C1368:I1368"/>
    <mergeCell ref="J1368:P1368"/>
    <mergeCell ref="C1390:I1390"/>
    <mergeCell ref="J1390:P1390"/>
    <mergeCell ref="C1412:I1412"/>
    <mergeCell ref="C1276:I1276"/>
    <mergeCell ref="J1276:P1276"/>
    <mergeCell ref="B1342:P1342"/>
    <mergeCell ref="J1344:P1344"/>
    <mergeCell ref="B1364:P1364"/>
    <mergeCell ref="B1296:P1296"/>
    <mergeCell ref="B1297:P1297"/>
    <mergeCell ref="B1320:P1320"/>
    <mergeCell ref="B1321:P1321"/>
    <mergeCell ref="C1300:I1300"/>
    <mergeCell ref="J1300:P1300"/>
    <mergeCell ref="C1322:I1322"/>
    <mergeCell ref="J1322:P1322"/>
    <mergeCell ref="C1344:I1344"/>
    <mergeCell ref="B1252:P1252"/>
    <mergeCell ref="B1274:P1274"/>
    <mergeCell ref="B1207:P1207"/>
    <mergeCell ref="B1208:P1208"/>
    <mergeCell ref="B1230:P1230"/>
    <mergeCell ref="C1210:I1210"/>
    <mergeCell ref="J1210:P1210"/>
    <mergeCell ref="C1232:I1232"/>
    <mergeCell ref="J1232:P1232"/>
    <mergeCell ref="C1254:I1254"/>
    <mergeCell ref="J1254:P1254"/>
    <mergeCell ref="B1184:P1184"/>
    <mergeCell ref="B1206:P1206"/>
    <mergeCell ref="B1140:P1140"/>
    <mergeCell ref="B1162:P1162"/>
    <mergeCell ref="C1120:I1120"/>
    <mergeCell ref="J1120:P1120"/>
    <mergeCell ref="C1142:I1142"/>
    <mergeCell ref="J1142:P1142"/>
    <mergeCell ref="C1164:I1164"/>
    <mergeCell ref="J1164:P1164"/>
    <mergeCell ref="C1186:I1186"/>
    <mergeCell ref="J1186:P1186"/>
    <mergeCell ref="C1030:I1030"/>
    <mergeCell ref="J1030:P1030"/>
    <mergeCell ref="B1094:P1094"/>
    <mergeCell ref="B1116:P1116"/>
    <mergeCell ref="B1117:P1117"/>
    <mergeCell ref="B1118:P1118"/>
    <mergeCell ref="B1050:P1050"/>
    <mergeCell ref="B1072:P1072"/>
    <mergeCell ref="C1052:I1052"/>
    <mergeCell ref="J1052:P1052"/>
    <mergeCell ref="C1074:I1074"/>
    <mergeCell ref="J1074:P1074"/>
    <mergeCell ref="C1096:I1096"/>
    <mergeCell ref="J1096:P1096"/>
    <mergeCell ref="B1026:P1026"/>
    <mergeCell ref="B1027:P1027"/>
    <mergeCell ref="B1028:P1028"/>
    <mergeCell ref="B982:P982"/>
    <mergeCell ref="B1004:P1004"/>
    <mergeCell ref="C962:I962"/>
    <mergeCell ref="J962:P962"/>
    <mergeCell ref="C984:I984"/>
    <mergeCell ref="J984:P984"/>
    <mergeCell ref="C1006:I1006"/>
    <mergeCell ref="J1006:P1006"/>
    <mergeCell ref="C872:I872"/>
    <mergeCell ref="J872:P872"/>
    <mergeCell ref="B936:P936"/>
    <mergeCell ref="B937:P937"/>
    <mergeCell ref="B938:P938"/>
    <mergeCell ref="B960:P960"/>
    <mergeCell ref="B892:P892"/>
    <mergeCell ref="B914:P914"/>
    <mergeCell ref="C894:I894"/>
    <mergeCell ref="J894:P894"/>
    <mergeCell ref="C916:I916"/>
    <mergeCell ref="J916:P916"/>
    <mergeCell ref="C940:I940"/>
    <mergeCell ref="J940:P940"/>
    <mergeCell ref="B847:P847"/>
    <mergeCell ref="B848:P848"/>
    <mergeCell ref="B870:P870"/>
    <mergeCell ref="B824:P824"/>
    <mergeCell ref="B846:P846"/>
    <mergeCell ref="C804:I804"/>
    <mergeCell ref="J804:P804"/>
    <mergeCell ref="C826:I826"/>
    <mergeCell ref="J826:P826"/>
    <mergeCell ref="C850:I850"/>
    <mergeCell ref="J850:P850"/>
    <mergeCell ref="C714:I714"/>
    <mergeCell ref="J714:P714"/>
    <mergeCell ref="B780:P780"/>
    <mergeCell ref="B802:P802"/>
    <mergeCell ref="B734:P734"/>
    <mergeCell ref="B756:P756"/>
    <mergeCell ref="B757:P757"/>
    <mergeCell ref="B758:P758"/>
    <mergeCell ref="C736:I736"/>
    <mergeCell ref="J736:P736"/>
    <mergeCell ref="C760:I760"/>
    <mergeCell ref="J760:P760"/>
    <mergeCell ref="C782:I782"/>
    <mergeCell ref="J782:P782"/>
    <mergeCell ref="B689:P689"/>
    <mergeCell ref="B690:P690"/>
    <mergeCell ref="B712:P712"/>
    <mergeCell ref="B666:P666"/>
    <mergeCell ref="B688:P688"/>
    <mergeCell ref="C667:I667"/>
    <mergeCell ref="C646:I646"/>
    <mergeCell ref="J646:P646"/>
    <mergeCell ref="C668:I668"/>
    <mergeCell ref="J668:P668"/>
    <mergeCell ref="C692:I692"/>
    <mergeCell ref="J692:P692"/>
    <mergeCell ref="C556:I556"/>
    <mergeCell ref="J556:P556"/>
    <mergeCell ref="B622:P622"/>
    <mergeCell ref="B644:P644"/>
    <mergeCell ref="B576:P576"/>
    <mergeCell ref="B598:P598"/>
    <mergeCell ref="B599:P599"/>
    <mergeCell ref="B600:P600"/>
    <mergeCell ref="C578:I578"/>
    <mergeCell ref="J578:P578"/>
    <mergeCell ref="C602:I602"/>
    <mergeCell ref="J602:P602"/>
    <mergeCell ref="C624:I624"/>
    <mergeCell ref="J624:P624"/>
    <mergeCell ref="B532:P532"/>
    <mergeCell ref="B554:P554"/>
    <mergeCell ref="B508:P508"/>
    <mergeCell ref="B509:P509"/>
    <mergeCell ref="B510:P510"/>
    <mergeCell ref="C488:I488"/>
    <mergeCell ref="J488:P488"/>
    <mergeCell ref="C512:I512"/>
    <mergeCell ref="J512:P512"/>
    <mergeCell ref="C534:I534"/>
    <mergeCell ref="J534:P534"/>
    <mergeCell ref="B396:P396"/>
    <mergeCell ref="B328:P328"/>
    <mergeCell ref="B329:P329"/>
    <mergeCell ref="B352:P352"/>
    <mergeCell ref="C398:I398"/>
    <mergeCell ref="J398:P398"/>
    <mergeCell ref="B464:P464"/>
    <mergeCell ref="B486:P486"/>
    <mergeCell ref="B418:P418"/>
    <mergeCell ref="B419:P419"/>
    <mergeCell ref="B420:P420"/>
    <mergeCell ref="B442:P442"/>
    <mergeCell ref="C422:I422"/>
    <mergeCell ref="J422:P422"/>
    <mergeCell ref="C444:I444"/>
    <mergeCell ref="J444:P444"/>
    <mergeCell ref="C466:I466"/>
    <mergeCell ref="J466:P466"/>
    <mergeCell ref="J169:P169"/>
    <mergeCell ref="C191:P191"/>
    <mergeCell ref="C192:I192"/>
    <mergeCell ref="J192:P192"/>
    <mergeCell ref="C216:P216"/>
    <mergeCell ref="C217:I217"/>
    <mergeCell ref="J217:P217"/>
    <mergeCell ref="C239:P239"/>
    <mergeCell ref="C240:I240"/>
    <mergeCell ref="J240:P240"/>
    <mergeCell ref="C286:I286"/>
    <mergeCell ref="J286:P286"/>
    <mergeCell ref="C308:I308"/>
    <mergeCell ref="J308:P308"/>
    <mergeCell ref="C332:I332"/>
    <mergeCell ref="J332:P332"/>
    <mergeCell ref="C354:I354"/>
    <mergeCell ref="J354:P354"/>
    <mergeCell ref="C376:I376"/>
    <mergeCell ref="J376:P376"/>
    <mergeCell ref="B374:P374"/>
    <mergeCell ref="C2002:P2002"/>
    <mergeCell ref="H2026:H2027"/>
    <mergeCell ref="N2026:O2026"/>
    <mergeCell ref="C2136:I2136"/>
    <mergeCell ref="J2136:P2136"/>
    <mergeCell ref="C2225:I2225"/>
    <mergeCell ref="J2225:P2225"/>
    <mergeCell ref="C1931:I1931"/>
    <mergeCell ref="J1931:P1931"/>
    <mergeCell ref="C1953:I1953"/>
    <mergeCell ref="J1953:P1953"/>
    <mergeCell ref="C1954:P1954"/>
    <mergeCell ref="C1978:P1978"/>
    <mergeCell ref="C1979:I1979"/>
    <mergeCell ref="J1979:P1979"/>
    <mergeCell ref="C2001:I2001"/>
    <mergeCell ref="J2001:P2001"/>
    <mergeCell ref="B2022:P2022"/>
    <mergeCell ref="B2023:P2023"/>
    <mergeCell ref="B2026:B2027"/>
    <mergeCell ref="C2026:C2027"/>
    <mergeCell ref="D2026:D2027"/>
    <mergeCell ref="E2026:E2027"/>
    <mergeCell ref="F2026:F2027"/>
  </mergeCells>
  <conditionalFormatting sqref="I2028:I2131 I2026 J2535:J2538 C6:I7">
    <cfRule type="expression" dxfId="50" priority="59" stopIfTrue="1">
      <formula>C6&lt;&gt;#REF!</formula>
    </cfRule>
  </conditionalFormatting>
  <conditionalFormatting sqref="K6:P7">
    <cfRule type="expression" dxfId="49" priority="58" stopIfTrue="1">
      <formula>K6&lt;&gt;#REF!</formula>
    </cfRule>
  </conditionalFormatting>
  <conditionalFormatting sqref="J1741:P1741">
    <cfRule type="expression" dxfId="48" priority="56" stopIfTrue="1">
      <formula>J1741&lt;&gt;#REF!</formula>
    </cfRule>
  </conditionalFormatting>
  <conditionalFormatting sqref="B2037:B2039 J15:P15 J13:P13 J36:P37 K2026:K2130">
    <cfRule type="expression" dxfId="47" priority="55" stopIfTrue="1">
      <formula>B13&lt;&gt;#REF!</formula>
    </cfRule>
  </conditionalFormatting>
  <conditionalFormatting sqref="L2028:L2035">
    <cfRule type="expression" dxfId="46" priority="52" stopIfTrue="1">
      <formula>L2028&lt;&gt;#REF!</formula>
    </cfRule>
  </conditionalFormatting>
  <conditionalFormatting sqref="M2028:M2035">
    <cfRule type="expression" dxfId="45" priority="51" stopIfTrue="1">
      <formula>M2028&lt;&gt;#REF!</formula>
    </cfRule>
  </conditionalFormatting>
  <conditionalFormatting sqref="N2028:O2035">
    <cfRule type="expression" dxfId="44" priority="50" stopIfTrue="1">
      <formula>N2028&lt;&gt;#REF!</formula>
    </cfRule>
  </conditionalFormatting>
  <conditionalFormatting sqref="B2507:H2507 B2509:H2509 B2508:F2508">
    <cfRule type="expression" dxfId="43" priority="48" stopIfTrue="1">
      <formula>B2507&lt;&gt;#REF!</formula>
    </cfRule>
  </conditionalFormatting>
  <conditionalFormatting sqref="I2507 I2509">
    <cfRule type="expression" dxfId="42" priority="49" stopIfTrue="1">
      <formula>I2507&lt;&gt;#REF!</formula>
    </cfRule>
  </conditionalFormatting>
  <conditionalFormatting sqref="J2499:J2532">
    <cfRule type="expression" dxfId="41" priority="47" stopIfTrue="1">
      <formula>J2499&lt;&gt;#REF!</formula>
    </cfRule>
  </conditionalFormatting>
  <conditionalFormatting sqref="C8:I8">
    <cfRule type="expression" dxfId="40" priority="45" stopIfTrue="1">
      <formula>C8&lt;&gt;#REF!</formula>
    </cfRule>
  </conditionalFormatting>
  <conditionalFormatting sqref="C9:I9">
    <cfRule type="expression" dxfId="39" priority="44" stopIfTrue="1">
      <formula>C9&lt;&gt;#REF!</formula>
    </cfRule>
  </conditionalFormatting>
  <conditionalFormatting sqref="C10:I10">
    <cfRule type="expression" dxfId="38" priority="43" stopIfTrue="1">
      <formula>C10&lt;&gt;#REF!</formula>
    </cfRule>
  </conditionalFormatting>
  <conditionalFormatting sqref="C11:I11">
    <cfRule type="expression" dxfId="37" priority="42" stopIfTrue="1">
      <formula>C11&lt;&gt;#REF!</formula>
    </cfRule>
  </conditionalFormatting>
  <conditionalFormatting sqref="C12:I13">
    <cfRule type="expression" dxfId="36" priority="41" stopIfTrue="1">
      <formula>C12&lt;&gt;#REF!</formula>
    </cfRule>
  </conditionalFormatting>
  <conditionalFormatting sqref="C14:I15">
    <cfRule type="expression" dxfId="35" priority="40" stopIfTrue="1">
      <formula>C14&lt;&gt;#REF!</formula>
    </cfRule>
  </conditionalFormatting>
  <conditionalFormatting sqref="C16:I16">
    <cfRule type="expression" dxfId="34" priority="39" stopIfTrue="1">
      <formula>C16&lt;&gt;#REF!</formula>
    </cfRule>
  </conditionalFormatting>
  <conditionalFormatting sqref="C17:I17">
    <cfRule type="expression" dxfId="33" priority="38" stopIfTrue="1">
      <formula>C17&lt;&gt;#REF!</formula>
    </cfRule>
  </conditionalFormatting>
  <conditionalFormatting sqref="C18:I18">
    <cfRule type="expression" dxfId="32" priority="37" stopIfTrue="1">
      <formula>C18&lt;&gt;#REF!</formula>
    </cfRule>
  </conditionalFormatting>
  <conditionalFormatting sqref="C19:I19">
    <cfRule type="expression" dxfId="31" priority="36" stopIfTrue="1">
      <formula>C19&lt;&gt;#REF!</formula>
    </cfRule>
  </conditionalFormatting>
  <conditionalFormatting sqref="C20:I20">
    <cfRule type="expression" dxfId="30" priority="35" stopIfTrue="1">
      <formula>C20&lt;&gt;#REF!</formula>
    </cfRule>
  </conditionalFormatting>
  <conditionalFormatting sqref="C21:I21">
    <cfRule type="expression" dxfId="29" priority="34" stopIfTrue="1">
      <formula>C21&lt;&gt;#REF!</formula>
    </cfRule>
  </conditionalFormatting>
  <conditionalFormatting sqref="C22:I22">
    <cfRule type="expression" dxfId="28" priority="33" stopIfTrue="1">
      <formula>C22&lt;&gt;#REF!</formula>
    </cfRule>
  </conditionalFormatting>
  <conditionalFormatting sqref="C23:I23">
    <cfRule type="expression" dxfId="27" priority="32" stopIfTrue="1">
      <formula>C23&lt;&gt;#REF!</formula>
    </cfRule>
  </conditionalFormatting>
  <conditionalFormatting sqref="J6:J7">
    <cfRule type="expression" dxfId="26" priority="31" stopIfTrue="1">
      <formula>J6&lt;&gt;#REF!</formula>
    </cfRule>
  </conditionalFormatting>
  <conditionalFormatting sqref="J8:P8">
    <cfRule type="expression" dxfId="25" priority="30" stopIfTrue="1">
      <formula>J8&lt;&gt;#REF!</formula>
    </cfRule>
  </conditionalFormatting>
  <conditionalFormatting sqref="J9:P9">
    <cfRule type="expression" dxfId="24" priority="29" stopIfTrue="1">
      <formula>J9&lt;&gt;#REF!</formula>
    </cfRule>
  </conditionalFormatting>
  <conditionalFormatting sqref="J10:P10">
    <cfRule type="expression" dxfId="23" priority="28" stopIfTrue="1">
      <formula>J10&lt;&gt;#REF!</formula>
    </cfRule>
  </conditionalFormatting>
  <conditionalFormatting sqref="J11:P11">
    <cfRule type="expression" dxfId="22" priority="27" stopIfTrue="1">
      <formula>J11&lt;&gt;#REF!</formula>
    </cfRule>
  </conditionalFormatting>
  <conditionalFormatting sqref="J16:P16">
    <cfRule type="expression" dxfId="21" priority="24" stopIfTrue="1">
      <formula>J16&lt;&gt;#REF!</formula>
    </cfRule>
  </conditionalFormatting>
  <conditionalFormatting sqref="J17:P17">
    <cfRule type="expression" dxfId="20" priority="23" stopIfTrue="1">
      <formula>J17&lt;&gt;#REF!</formula>
    </cfRule>
  </conditionalFormatting>
  <conditionalFormatting sqref="J18:P18">
    <cfRule type="expression" dxfId="19" priority="22" stopIfTrue="1">
      <formula>J18&lt;&gt;#REF!</formula>
    </cfRule>
  </conditionalFormatting>
  <conditionalFormatting sqref="J19:P19">
    <cfRule type="expression" dxfId="18" priority="21" stopIfTrue="1">
      <formula>J19&lt;&gt;#REF!</formula>
    </cfRule>
  </conditionalFormatting>
  <conditionalFormatting sqref="J20:P20">
    <cfRule type="expression" dxfId="17" priority="20" stopIfTrue="1">
      <formula>J20&lt;&gt;#REF!</formula>
    </cfRule>
  </conditionalFormatting>
  <conditionalFormatting sqref="J21:P21">
    <cfRule type="expression" dxfId="16" priority="19" stopIfTrue="1">
      <formula>J21&lt;&gt;#REF!</formula>
    </cfRule>
  </conditionalFormatting>
  <conditionalFormatting sqref="J22:P22">
    <cfRule type="expression" dxfId="15" priority="18" stopIfTrue="1">
      <formula>J22&lt;&gt;#REF!</formula>
    </cfRule>
  </conditionalFormatting>
  <conditionalFormatting sqref="J23:P23">
    <cfRule type="expression" dxfId="14" priority="17" stopIfTrue="1">
      <formula>J23&lt;&gt;#REF!</formula>
    </cfRule>
  </conditionalFormatting>
  <conditionalFormatting sqref="J12:P13">
    <cfRule type="expression" dxfId="13" priority="16" stopIfTrue="1">
      <formula>J12&lt;&gt;#REF!</formula>
    </cfRule>
  </conditionalFormatting>
  <conditionalFormatting sqref="J31:P31">
    <cfRule type="expression" dxfId="12" priority="14" stopIfTrue="1">
      <formula>J31&lt;&gt;#REF!</formula>
    </cfRule>
  </conditionalFormatting>
  <conditionalFormatting sqref="J32:P32">
    <cfRule type="expression" dxfId="11" priority="13" stopIfTrue="1">
      <formula>J32&lt;&gt;#REF!</formula>
    </cfRule>
  </conditionalFormatting>
  <conditionalFormatting sqref="J33:P33">
    <cfRule type="expression" dxfId="10" priority="12" stopIfTrue="1">
      <formula>J33&lt;&gt;#REF!</formula>
    </cfRule>
  </conditionalFormatting>
  <conditionalFormatting sqref="J34:P34">
    <cfRule type="expression" dxfId="9" priority="11" stopIfTrue="1">
      <formula>J34&lt;&gt;#REF!</formula>
    </cfRule>
  </conditionalFormatting>
  <conditionalFormatting sqref="J35:P35">
    <cfRule type="expression" dxfId="8" priority="10" stopIfTrue="1">
      <formula>J35&lt;&gt;#REF!</formula>
    </cfRule>
  </conditionalFormatting>
  <conditionalFormatting sqref="J39:P39">
    <cfRule type="expression" dxfId="7" priority="8" stopIfTrue="1">
      <formula>J39&lt;&gt;#REF!</formula>
    </cfRule>
  </conditionalFormatting>
  <conditionalFormatting sqref="J40:P40">
    <cfRule type="expression" dxfId="6" priority="7" stopIfTrue="1">
      <formula>J40&lt;&gt;#REF!</formula>
    </cfRule>
  </conditionalFormatting>
  <conditionalFormatting sqref="J41:P41">
    <cfRule type="expression" dxfId="5" priority="6" stopIfTrue="1">
      <formula>J41&lt;&gt;#REF!</formula>
    </cfRule>
  </conditionalFormatting>
  <conditionalFormatting sqref="J42:P42">
    <cfRule type="expression" dxfId="4" priority="5" stopIfTrue="1">
      <formula>J42&lt;&gt;#REF!</formula>
    </cfRule>
  </conditionalFormatting>
  <conditionalFormatting sqref="J43:P43">
    <cfRule type="expression" dxfId="3" priority="4" stopIfTrue="1">
      <formula>J43&lt;&gt;#REF!</formula>
    </cfRule>
  </conditionalFormatting>
  <conditionalFormatting sqref="J44:P44">
    <cfRule type="expression" dxfId="2" priority="3" stopIfTrue="1">
      <formula>J44&lt;&gt;#REF!</formula>
    </cfRule>
  </conditionalFormatting>
  <conditionalFormatting sqref="J45:P45">
    <cfRule type="expression" dxfId="1" priority="2" stopIfTrue="1">
      <formula>J45&lt;&gt;#REF!</formula>
    </cfRule>
  </conditionalFormatting>
  <conditionalFormatting sqref="J46:P46">
    <cfRule type="expression" dxfId="0" priority="1" stopIfTrue="1">
      <formula>J46&lt;&gt;#REF!</formula>
    </cfRule>
  </conditionalFormatting>
  <pageMargins left="0.7" right="0.7" top="0.75" bottom="0.75" header="0.3" footer="0.3"/>
  <pageSetup paperSize="9" scale="10" orientation="portrait" r:id="rId1"/>
  <rowBreaks count="1" manualBreakCount="1">
    <brk id="1967" min="1" max="21" man="1"/>
  </rowBreaks>
  <ignoredErrors>
    <ignoredError sqref="C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B37D3-33BA-4924-9794-FA0D33B16F40}">
  <dimension ref="B4:BS77"/>
  <sheetViews>
    <sheetView topLeftCell="Q1" workbookViewId="0">
      <selection activeCell="Q11" sqref="Q11"/>
    </sheetView>
  </sheetViews>
  <sheetFormatPr baseColWidth="10" defaultRowHeight="14.4" x14ac:dyDescent="0.3"/>
  <sheetData>
    <row r="4" spans="2:71" x14ac:dyDescent="0.3">
      <c r="B4" s="301">
        <v>387652.77051129611</v>
      </c>
      <c r="C4" s="301">
        <v>45.377000000000002</v>
      </c>
      <c r="D4" s="301">
        <v>8542.9351986974925</v>
      </c>
      <c r="E4" s="301">
        <v>37.1</v>
      </c>
      <c r="F4" s="301">
        <v>84.1</v>
      </c>
      <c r="G4" s="301">
        <v>70.599999999999994</v>
      </c>
      <c r="H4" s="301">
        <v>19472.076064209276</v>
      </c>
      <c r="I4" s="301">
        <v>48.220747408865549</v>
      </c>
      <c r="J4" s="301">
        <v>17695.695600475625</v>
      </c>
      <c r="K4" s="301">
        <v>42.121272294887042</v>
      </c>
      <c r="L4" s="301">
        <v>79</v>
      </c>
      <c r="M4" s="301">
        <v>10920</v>
      </c>
      <c r="N4" s="301">
        <v>76.827595000000002</v>
      </c>
      <c r="O4" s="301">
        <v>44.510784780023783</v>
      </c>
      <c r="P4" s="301">
        <v>3188.2136470000005</v>
      </c>
      <c r="Q4" s="301">
        <v>659602.31599999999</v>
      </c>
      <c r="R4" s="301">
        <v>107514.099</v>
      </c>
      <c r="S4" s="301">
        <v>56479.173999999999</v>
      </c>
      <c r="T4" s="301">
        <v>270458.41499999998</v>
      </c>
      <c r="U4" s="301">
        <v>2089810.5720000002</v>
      </c>
      <c r="V4" s="301">
        <v>1230031.79</v>
      </c>
      <c r="W4" s="301">
        <v>61011546</v>
      </c>
      <c r="X4" s="301">
        <v>859778.78200000001</v>
      </c>
      <c r="Y4" s="301">
        <v>1151.0990142325106</v>
      </c>
      <c r="Z4" s="301">
        <v>986.33171746722792</v>
      </c>
      <c r="AA4" s="301">
        <v>10.80421473769221</v>
      </c>
      <c r="AB4" s="301">
        <v>61.713981968838539</v>
      </c>
      <c r="AC4" s="301">
        <v>5.8422187229076634</v>
      </c>
      <c r="AD4" s="301">
        <v>61.551463540380034</v>
      </c>
      <c r="AE4" s="301">
        <v>26.87693108936006</v>
      </c>
      <c r="AF4" s="301">
        <v>34.674532451019971</v>
      </c>
      <c r="AG4" s="301">
        <v>56.243887999999998</v>
      </c>
      <c r="AH4" s="301">
        <v>56.243887999999998</v>
      </c>
      <c r="AI4" s="301">
        <v>61.011546000000003</v>
      </c>
      <c r="AJ4" s="301">
        <v>61.011546000000003</v>
      </c>
      <c r="AK4" s="301">
        <v>16753</v>
      </c>
      <c r="AL4" s="301">
        <v>866.63599999999997</v>
      </c>
      <c r="AM4" s="301">
        <f t="shared" ref="AM4:AM19" si="0">AL4/1000</f>
        <v>0.86663599999999996</v>
      </c>
      <c r="AN4" s="301">
        <v>5.5369999999999999</v>
      </c>
      <c r="AO4" s="301">
        <v>6.5838287752675386</v>
      </c>
      <c r="AP4" s="301">
        <v>4938.3220000000001</v>
      </c>
      <c r="AQ4" s="301">
        <f t="shared" ref="AQ4:AQ19" si="1">AP4/1000</f>
        <v>4.9383220000000003</v>
      </c>
      <c r="AR4" s="301">
        <v>1.194</v>
      </c>
      <c r="AS4" s="301">
        <v>1144.1780000000001</v>
      </c>
      <c r="AT4" s="301">
        <v>1.91</v>
      </c>
      <c r="AU4" s="301">
        <v>65.838287752675384</v>
      </c>
      <c r="AV4" s="301">
        <v>58719.643281807374</v>
      </c>
      <c r="AW4" s="301">
        <v>19.043071502597158</v>
      </c>
      <c r="AX4" s="301" t="e">
        <v>#VALUE!</v>
      </c>
      <c r="AY4" s="301">
        <v>1785.183</v>
      </c>
      <c r="AZ4" s="301">
        <v>1.484</v>
      </c>
      <c r="BA4" s="301" t="e">
        <v>#VALUE!</v>
      </c>
      <c r="BB4" s="301">
        <v>40452.615933412606</v>
      </c>
      <c r="BC4" s="301">
        <v>50.16143794980912</v>
      </c>
      <c r="BD4" s="301" t="e">
        <v>#VALUE!</v>
      </c>
      <c r="BE4">
        <v>0</v>
      </c>
      <c r="BF4" t="e">
        <v>#VALUE!</v>
      </c>
      <c r="BG4" t="e">
        <v>#VALUE!</v>
      </c>
      <c r="BH4" t="e">
        <v>#DIV/0!</v>
      </c>
      <c r="BI4" t="e">
        <v>#VALUE!</v>
      </c>
      <c r="BJ4">
        <v>0</v>
      </c>
      <c r="BK4" t="e">
        <v>#DIV/0!</v>
      </c>
      <c r="BL4">
        <v>0</v>
      </c>
      <c r="BM4">
        <v>0</v>
      </c>
      <c r="BN4">
        <v>0</v>
      </c>
      <c r="BO4" t="e">
        <v>#VALUE!</v>
      </c>
      <c r="BP4" t="e">
        <v>#VALUE!</v>
      </c>
      <c r="BQ4">
        <v>0.78605030571854739</v>
      </c>
      <c r="BR4">
        <v>0</v>
      </c>
      <c r="BS4" t="e">
        <v>#VALUE!</v>
      </c>
    </row>
    <row r="5" spans="2:71" x14ac:dyDescent="0.3">
      <c r="B5" s="301">
        <v>9907.5</v>
      </c>
      <c r="C5" s="301">
        <v>0.38940999999999998</v>
      </c>
      <c r="D5" s="301">
        <v>25442.335841401095</v>
      </c>
      <c r="E5" s="301">
        <v>108.21</v>
      </c>
      <c r="F5" s="301">
        <v>1</v>
      </c>
      <c r="G5" s="301">
        <v>1</v>
      </c>
      <c r="H5" s="301">
        <v>0</v>
      </c>
      <c r="I5" s="301" t="e">
        <v>#DIV/0!</v>
      </c>
      <c r="J5" s="301">
        <v>0</v>
      </c>
      <c r="K5" s="301">
        <v>0</v>
      </c>
      <c r="L5" s="301">
        <v>7</v>
      </c>
      <c r="M5" s="301">
        <v>68</v>
      </c>
      <c r="N5" s="301">
        <v>0.42666900000000002</v>
      </c>
      <c r="O5" s="301">
        <v>7.3689999999999998</v>
      </c>
      <c r="P5" s="301">
        <v>2.31006</v>
      </c>
      <c r="Q5" s="301">
        <v>2259.0279999999998</v>
      </c>
      <c r="R5" s="301">
        <v>51.031999999999996</v>
      </c>
      <c r="S5" s="301">
        <v>3471.5769999999998</v>
      </c>
      <c r="T5" s="301">
        <v>0</v>
      </c>
      <c r="U5" s="301">
        <v>14871.073</v>
      </c>
      <c r="V5" s="301">
        <v>12437.2</v>
      </c>
      <c r="W5" s="301">
        <v>90093</v>
      </c>
      <c r="X5" s="301">
        <v>2433.873</v>
      </c>
      <c r="Y5" s="301">
        <v>1.5878969E-2</v>
      </c>
      <c r="Z5" s="301">
        <v>1.3063121E-2</v>
      </c>
      <c r="AA5" s="301">
        <v>4.5095299999999998E-4</v>
      </c>
      <c r="AB5" s="301">
        <v>1.6682659999999998E-2</v>
      </c>
      <c r="AC5" s="301">
        <v>0</v>
      </c>
      <c r="AD5" s="301">
        <v>2.3648949999999997E-3</v>
      </c>
      <c r="AE5" s="301">
        <v>1.750719E-3</v>
      </c>
      <c r="AF5" s="301">
        <v>6.1417600000000002E-4</v>
      </c>
      <c r="AG5" s="301">
        <v>0</v>
      </c>
      <c r="AH5" s="301">
        <v>0</v>
      </c>
      <c r="AI5" s="301">
        <v>9.0093000000000006E-2</v>
      </c>
      <c r="AJ5" s="301">
        <v>0</v>
      </c>
      <c r="AK5" s="301">
        <v>381</v>
      </c>
      <c r="AL5" s="301">
        <v>15.696</v>
      </c>
      <c r="AM5" s="301">
        <f t="shared" si="0"/>
        <v>1.5695999999999998E-2</v>
      </c>
      <c r="AN5" s="301">
        <v>0</v>
      </c>
      <c r="AO5" s="301">
        <v>0</v>
      </c>
      <c r="AP5" s="301">
        <v>0</v>
      </c>
      <c r="AQ5" s="301">
        <f t="shared" si="1"/>
        <v>0</v>
      </c>
      <c r="AR5" s="301">
        <v>0</v>
      </c>
      <c r="AS5" s="301">
        <v>0</v>
      </c>
      <c r="AT5" s="301">
        <v>0</v>
      </c>
      <c r="AU5" s="301">
        <v>0</v>
      </c>
      <c r="AV5" s="301">
        <v>0</v>
      </c>
      <c r="AW5" s="301">
        <v>0</v>
      </c>
      <c r="AX5" s="301">
        <v>0</v>
      </c>
      <c r="AY5" s="301">
        <v>0</v>
      </c>
      <c r="AZ5" s="301">
        <v>0</v>
      </c>
      <c r="BA5" s="301">
        <v>0</v>
      </c>
      <c r="BB5" s="301">
        <v>0</v>
      </c>
      <c r="BC5" s="301">
        <v>0</v>
      </c>
      <c r="BD5" s="301">
        <v>0</v>
      </c>
    </row>
    <row r="6" spans="2:71" x14ac:dyDescent="0.3">
      <c r="B6" s="301">
        <v>38350</v>
      </c>
      <c r="C6" s="301">
        <v>11.677406</v>
      </c>
      <c r="D6" s="301">
        <v>3284.1197779712379</v>
      </c>
      <c r="E6" s="301">
        <v>0.94743429196073314</v>
      </c>
      <c r="F6" s="301">
        <v>6.86</v>
      </c>
      <c r="G6" s="301">
        <v>6.86</v>
      </c>
      <c r="H6" s="301">
        <v>6820.5517205043743</v>
      </c>
      <c r="I6" s="301">
        <v>63.134646848087876</v>
      </c>
      <c r="J6" s="301">
        <v>3446.1035245935745</v>
      </c>
      <c r="K6" s="301">
        <v>0</v>
      </c>
      <c r="L6" s="301">
        <v>62</v>
      </c>
      <c r="M6" s="301">
        <v>4120</v>
      </c>
      <c r="N6" s="301">
        <v>11.486132</v>
      </c>
      <c r="O6" s="301">
        <v>27.540425947521864</v>
      </c>
      <c r="P6" s="301">
        <v>81.822654</v>
      </c>
      <c r="Q6" s="301" t="s">
        <v>10</v>
      </c>
      <c r="R6" s="301" t="s">
        <v>10</v>
      </c>
      <c r="S6" s="301">
        <v>2919.049</v>
      </c>
      <c r="T6" s="301">
        <v>46771.398000000001</v>
      </c>
      <c r="U6" s="301">
        <v>32132.206999999999</v>
      </c>
      <c r="V6" s="301">
        <v>23785.038</v>
      </c>
      <c r="W6" s="301">
        <v>251083</v>
      </c>
      <c r="X6" s="301">
        <v>8347.1689999999999</v>
      </c>
      <c r="Y6" s="301">
        <v>21.081578207742197</v>
      </c>
      <c r="Z6" s="301" t="e">
        <v>#VALUE!</v>
      </c>
      <c r="AA6" s="301" t="e">
        <v>#VALUE!</v>
      </c>
      <c r="AB6" s="301">
        <v>19.672036246069688</v>
      </c>
      <c r="AC6" s="301">
        <v>0.33078204253425675</v>
      </c>
      <c r="AD6" s="301">
        <v>1.078759919138254</v>
      </c>
      <c r="AE6" s="301">
        <v>0.66128145407139804</v>
      </c>
      <c r="AF6" s="301">
        <v>0.41747846506685593</v>
      </c>
      <c r="AG6" s="301" t="e">
        <v>#VALUE!</v>
      </c>
      <c r="AH6" s="301">
        <v>5.2668379999999999</v>
      </c>
      <c r="AI6" s="301">
        <v>0.251083</v>
      </c>
      <c r="AJ6" s="301">
        <v>5.5179210000000003</v>
      </c>
      <c r="AK6" s="301">
        <v>3436</v>
      </c>
      <c r="AL6" s="301">
        <v>35.686999999999998</v>
      </c>
      <c r="AM6" s="301">
        <f t="shared" si="0"/>
        <v>3.5686999999999997E-2</v>
      </c>
      <c r="AN6" s="301" t="e">
        <v>#VALUE!</v>
      </c>
      <c r="AO6" s="301" t="e">
        <v>#VALUE!</v>
      </c>
      <c r="AP6" s="301">
        <v>25.395136450120003</v>
      </c>
      <c r="AQ6" s="301">
        <f t="shared" si="1"/>
        <v>2.5395136450120002E-2</v>
      </c>
      <c r="AR6" s="301" t="e">
        <v>#VALUE!</v>
      </c>
      <c r="AS6" s="301">
        <v>44.543922999999999</v>
      </c>
      <c r="AT6" s="301" t="e">
        <v>#VALUE!</v>
      </c>
      <c r="AU6" s="301" t="e">
        <v>#VALUE!</v>
      </c>
      <c r="AV6" s="301">
        <v>3701.9149344198254</v>
      </c>
      <c r="AW6" s="301" t="e">
        <v>#VALUE!</v>
      </c>
      <c r="AX6" s="301">
        <v>0.85994999999999999</v>
      </c>
      <c r="AY6" s="301">
        <v>22.198143000000002</v>
      </c>
      <c r="AZ6" s="301">
        <v>16.333462000000001</v>
      </c>
      <c r="BA6" s="301">
        <v>83.938089579981963</v>
      </c>
      <c r="BB6" s="301">
        <v>881.5703648416968</v>
      </c>
      <c r="BC6" s="301">
        <v>521.34157301484788</v>
      </c>
      <c r="BD6" s="301" t="e">
        <v>#VALUE!</v>
      </c>
    </row>
    <row r="7" spans="2:71" x14ac:dyDescent="0.3">
      <c r="B7" s="301">
        <v>1433189.9571354897</v>
      </c>
      <c r="C7" s="301">
        <v>211.75569200000001</v>
      </c>
      <c r="D7" s="301">
        <v>6768.1295534454375</v>
      </c>
      <c r="E7" s="301">
        <v>4.5199999999999996</v>
      </c>
      <c r="F7" s="301">
        <v>5.1966999999999999</v>
      </c>
      <c r="G7" s="301">
        <v>5.1577999999999999</v>
      </c>
      <c r="H7" s="301">
        <v>59439.532395558723</v>
      </c>
      <c r="I7" s="301">
        <v>48.180593013671071</v>
      </c>
      <c r="J7" s="301">
        <v>12408.263513383494</v>
      </c>
      <c r="K7" s="301">
        <v>0</v>
      </c>
      <c r="L7" s="301">
        <v>1043</v>
      </c>
      <c r="M7" s="301">
        <v>32706</v>
      </c>
      <c r="N7" s="301" t="e">
        <v>#VALUE!</v>
      </c>
      <c r="O7" s="301">
        <v>52.022052456366545</v>
      </c>
      <c r="P7" s="301">
        <v>44821.862758999996</v>
      </c>
      <c r="Q7" s="301">
        <v>13868509.713</v>
      </c>
      <c r="R7" s="301">
        <v>6091871.1009999998</v>
      </c>
      <c r="S7" s="301">
        <v>380943.467</v>
      </c>
      <c r="T7" s="301">
        <v>2935118.1310000001</v>
      </c>
      <c r="U7" s="301">
        <v>21545420.346999999</v>
      </c>
      <c r="V7" s="301">
        <v>11439993.846999999</v>
      </c>
      <c r="W7" s="301">
        <v>0</v>
      </c>
      <c r="X7" s="301">
        <v>10105426.5</v>
      </c>
      <c r="Y7" s="301">
        <v>13063.36203203834</v>
      </c>
      <c r="Z7" s="301">
        <v>11636.929626036281</v>
      </c>
      <c r="AA7" s="301">
        <v>823.35496626326926</v>
      </c>
      <c r="AB7" s="301">
        <v>213.76570132524722</v>
      </c>
      <c r="AC7" s="301">
        <v>10.123910687019659</v>
      </c>
      <c r="AD7" s="301">
        <v>379.18782772652293</v>
      </c>
      <c r="AE7" s="301">
        <v>157.05073322910738</v>
      </c>
      <c r="AF7" s="301">
        <v>222.13709449741555</v>
      </c>
      <c r="AG7" s="301">
        <v>0</v>
      </c>
      <c r="AH7" s="301">
        <v>0</v>
      </c>
      <c r="AI7" s="301">
        <v>0</v>
      </c>
      <c r="AJ7" s="301">
        <v>0</v>
      </c>
      <c r="AK7" s="301">
        <v>152192</v>
      </c>
      <c r="AL7" s="301">
        <v>13435.808999999999</v>
      </c>
      <c r="AM7" s="301">
        <f t="shared" si="0"/>
        <v>13.435808999999999</v>
      </c>
      <c r="AN7" s="301" t="e">
        <v>#VALUE!</v>
      </c>
      <c r="AO7" s="301" t="e">
        <v>#VALUE!</v>
      </c>
      <c r="AP7" s="301">
        <v>1470.4079796466399</v>
      </c>
      <c r="AQ7" s="301">
        <f t="shared" si="1"/>
        <v>1.4704079796466398</v>
      </c>
      <c r="AR7" s="301" t="e">
        <v>#VALUE!</v>
      </c>
      <c r="AS7" s="301">
        <v>3215.384458</v>
      </c>
      <c r="AT7" s="301" t="e">
        <v>#VALUE!</v>
      </c>
      <c r="AU7" s="301" t="e">
        <v>#VALUE!</v>
      </c>
      <c r="AV7" s="301">
        <v>282950.32994912926</v>
      </c>
      <c r="AW7" s="301" t="e">
        <v>#VALUE!</v>
      </c>
      <c r="AX7" s="301" t="e">
        <v>#VALUE!</v>
      </c>
      <c r="AY7" s="301">
        <v>24073.402626999999</v>
      </c>
      <c r="AZ7" s="301">
        <v>77.795045000000002</v>
      </c>
      <c r="BA7" s="301" t="e">
        <v>#VALUE!</v>
      </c>
      <c r="BB7" s="301">
        <v>382638.36796830682</v>
      </c>
      <c r="BC7" s="301">
        <v>3370.3401973194532</v>
      </c>
      <c r="BD7" s="301" t="e">
        <v>#VALUE!</v>
      </c>
    </row>
    <row r="8" spans="2:71" x14ac:dyDescent="0.3">
      <c r="B8" s="301"/>
      <c r="C8" s="301"/>
      <c r="D8" s="301" t="e">
        <v>#DIV/0!</v>
      </c>
      <c r="E8" s="301">
        <v>0</v>
      </c>
      <c r="F8" s="301">
        <v>0</v>
      </c>
      <c r="G8" s="301">
        <v>0</v>
      </c>
      <c r="H8" s="301" t="e">
        <v>#DIV/0!</v>
      </c>
      <c r="I8" s="301" t="e">
        <v>#DIV/0!</v>
      </c>
      <c r="J8" s="301" t="e">
        <v>#DIV/0!</v>
      </c>
      <c r="K8" s="301" t="e">
        <v>#DIV/0!</v>
      </c>
      <c r="L8" s="301">
        <v>0</v>
      </c>
      <c r="M8" s="301">
        <v>0</v>
      </c>
      <c r="N8" s="301">
        <v>0</v>
      </c>
      <c r="O8" s="301" t="e">
        <v>#DIV/0!</v>
      </c>
      <c r="P8" s="301">
        <v>0</v>
      </c>
      <c r="Q8" s="301">
        <v>0</v>
      </c>
      <c r="R8" s="301">
        <v>0</v>
      </c>
      <c r="S8" s="301">
        <v>0</v>
      </c>
      <c r="T8" s="301">
        <v>0</v>
      </c>
      <c r="U8" s="301">
        <v>0</v>
      </c>
      <c r="V8" s="301">
        <v>0</v>
      </c>
      <c r="W8" s="301">
        <v>0</v>
      </c>
      <c r="X8" s="301">
        <v>0</v>
      </c>
      <c r="Y8" s="301" t="e">
        <v>#DIV/0!</v>
      </c>
      <c r="Z8" s="301" t="e">
        <v>#DIV/0!</v>
      </c>
      <c r="AA8" s="301" t="e">
        <v>#DIV/0!</v>
      </c>
      <c r="AB8" s="301" t="e">
        <v>#DIV/0!</v>
      </c>
      <c r="AC8" s="301" t="e">
        <v>#DIV/0!</v>
      </c>
      <c r="AD8" s="301" t="e">
        <v>#DIV/0!</v>
      </c>
      <c r="AE8" s="301" t="e">
        <v>#DIV/0!</v>
      </c>
      <c r="AF8" s="301" t="e">
        <v>#DIV/0!</v>
      </c>
      <c r="AG8" s="301">
        <v>0</v>
      </c>
      <c r="AH8" s="301">
        <v>0</v>
      </c>
      <c r="AI8" s="301">
        <v>0</v>
      </c>
      <c r="AJ8" s="301">
        <v>0</v>
      </c>
      <c r="AK8" s="301">
        <v>0</v>
      </c>
      <c r="AL8" s="301">
        <v>0</v>
      </c>
      <c r="AM8" s="301">
        <f t="shared" si="0"/>
        <v>0</v>
      </c>
      <c r="AN8" s="301">
        <v>0</v>
      </c>
      <c r="AO8" s="301" t="e">
        <v>#DIV/0!</v>
      </c>
      <c r="AP8" s="301">
        <v>0</v>
      </c>
      <c r="AQ8" s="301">
        <f t="shared" si="1"/>
        <v>0</v>
      </c>
      <c r="AR8" s="301">
        <v>0</v>
      </c>
      <c r="AS8" s="301">
        <v>0</v>
      </c>
      <c r="AT8" s="301">
        <v>0</v>
      </c>
      <c r="AU8" s="301" t="e">
        <v>#DIV/0!</v>
      </c>
      <c r="AV8" s="301" t="e">
        <v>#DIV/0!</v>
      </c>
      <c r="AW8" s="301" t="e">
        <v>#DIV/0!</v>
      </c>
      <c r="AX8" s="301">
        <v>0</v>
      </c>
      <c r="AY8" s="301">
        <v>0</v>
      </c>
      <c r="AZ8" s="301">
        <v>0</v>
      </c>
      <c r="BA8" s="301" t="e">
        <v>#DIV/0!</v>
      </c>
      <c r="BB8" s="301" t="e">
        <v>#DIV/0!</v>
      </c>
      <c r="BC8" s="301" t="e">
        <v>#DIV/0!</v>
      </c>
      <c r="BD8" s="301" t="e">
        <v>#DIV/0!</v>
      </c>
    </row>
    <row r="9" spans="2:71" x14ac:dyDescent="0.3">
      <c r="B9" s="301">
        <v>292184.21429292124</v>
      </c>
      <c r="C9" s="301">
        <v>50.372424000000002</v>
      </c>
      <c r="D9" s="301">
        <v>5800.4795300881533</v>
      </c>
      <c r="E9" s="301">
        <v>2.5347370400039102</v>
      </c>
      <c r="F9" s="301">
        <v>3432.5</v>
      </c>
      <c r="G9" s="301">
        <v>3691.2750409836085</v>
      </c>
      <c r="H9" s="301">
        <v>27488.913967790126</v>
      </c>
      <c r="I9" s="301">
        <v>58.700292330095138</v>
      </c>
      <c r="J9" s="301">
        <v>9826.5287843466867</v>
      </c>
      <c r="K9" s="301">
        <v>19.298167804806994</v>
      </c>
      <c r="L9" s="301">
        <v>46</v>
      </c>
      <c r="M9" s="301">
        <v>6007</v>
      </c>
      <c r="N9" s="301">
        <v>83.783749999999998</v>
      </c>
      <c r="O9" s="301">
        <v>91.204914753798434</v>
      </c>
      <c r="P9" s="301">
        <v>984.51331099999993</v>
      </c>
      <c r="Q9" s="301">
        <v>250936.80299999999</v>
      </c>
      <c r="R9" s="301">
        <v>15003.615999999989</v>
      </c>
      <c r="S9" s="301">
        <v>5369.6149999999998</v>
      </c>
      <c r="T9" s="301" t="s">
        <v>31</v>
      </c>
      <c r="U9" s="301">
        <v>713203.277</v>
      </c>
      <c r="V9" s="301">
        <v>439295.83299999998</v>
      </c>
      <c r="W9" s="301">
        <v>14676302</v>
      </c>
      <c r="X9" s="301">
        <v>273907.44400000002</v>
      </c>
      <c r="Y9" s="301">
        <v>428.25957175179838</v>
      </c>
      <c r="Z9" s="301">
        <v>366.67524747951842</v>
      </c>
      <c r="AA9" s="301">
        <v>1.1309887670639609</v>
      </c>
      <c r="AB9" s="301">
        <v>32.121302241689158</v>
      </c>
      <c r="AC9" s="301" t="e">
        <v>#VALUE!</v>
      </c>
      <c r="AD9" s="301">
        <v>28.332033263526903</v>
      </c>
      <c r="AE9" s="301">
        <v>14.486012950512928</v>
      </c>
      <c r="AF9" s="301">
        <v>13.846020313013975</v>
      </c>
      <c r="AG9" s="301">
        <v>36.387824000000002</v>
      </c>
      <c r="AH9" s="301">
        <v>36.387824000000002</v>
      </c>
      <c r="AI9" s="301">
        <v>14.676302</v>
      </c>
      <c r="AJ9" s="301">
        <v>51.064126000000002</v>
      </c>
      <c r="AK9" s="301">
        <v>16293</v>
      </c>
      <c r="AL9" s="301">
        <v>684.22500000000002</v>
      </c>
      <c r="AM9" s="301">
        <f t="shared" si="0"/>
        <v>0.68422499999999997</v>
      </c>
      <c r="AN9" s="301" t="e">
        <v>#VALUE!</v>
      </c>
      <c r="AO9" s="301" t="e">
        <v>#VALUE!</v>
      </c>
      <c r="AP9" s="301" t="e">
        <v>#VALUE!</v>
      </c>
      <c r="AQ9" s="301" t="e">
        <f t="shared" si="1"/>
        <v>#VALUE!</v>
      </c>
      <c r="AR9" s="301" t="e">
        <v>#VALUE!</v>
      </c>
      <c r="AS9" s="301" t="e">
        <v>#VALUE!</v>
      </c>
      <c r="AT9" s="301" t="e">
        <v>#VALUE!</v>
      </c>
      <c r="AU9" s="301" t="e">
        <v>#VALUE!</v>
      </c>
      <c r="AV9" s="301" t="e">
        <v>#VALUE!</v>
      </c>
      <c r="AW9" s="301" t="e">
        <v>#VALUE!</v>
      </c>
      <c r="AX9" s="301" t="e">
        <v>#VALUE!</v>
      </c>
      <c r="AY9" s="301" t="e">
        <v>#VALUE!</v>
      </c>
      <c r="AZ9" s="301" t="e">
        <v>#VALUE!</v>
      </c>
      <c r="BA9" s="301" t="e">
        <v>#VALUE!</v>
      </c>
      <c r="BB9" s="301" t="e">
        <v>#VALUE!</v>
      </c>
      <c r="BC9" s="301" t="e">
        <v>#VALUE!</v>
      </c>
      <c r="BD9" s="301" t="e">
        <v>#VALUE!</v>
      </c>
    </row>
    <row r="10" spans="2:71" x14ac:dyDescent="0.3">
      <c r="B10" s="301">
        <v>59250.658638150948</v>
      </c>
      <c r="C10" s="301">
        <v>5.1112382164700003</v>
      </c>
      <c r="D10" s="301">
        <v>11592.231887613238</v>
      </c>
      <c r="E10" s="301">
        <v>0.72864862250000006</v>
      </c>
      <c r="F10" s="301">
        <v>610.53</v>
      </c>
      <c r="G10" s="301">
        <v>581.54811475409804</v>
      </c>
      <c r="H10" s="301">
        <v>1696.9932735208754</v>
      </c>
      <c r="I10" s="301">
        <v>11.325836883627028</v>
      </c>
      <c r="J10" s="301">
        <v>5605.5087860911044</v>
      </c>
      <c r="K10" s="301">
        <v>359.89730137418616</v>
      </c>
      <c r="L10" s="301">
        <v>44</v>
      </c>
      <c r="M10" s="301">
        <v>1023</v>
      </c>
      <c r="N10" s="301" t="e">
        <v>#VALUE!</v>
      </c>
      <c r="O10" s="301" t="e">
        <v>#VALUE!</v>
      </c>
      <c r="P10" s="301">
        <v>422.03683400000006</v>
      </c>
      <c r="Q10" s="301">
        <v>232065.06</v>
      </c>
      <c r="R10" s="301">
        <v>19779.381999999983</v>
      </c>
      <c r="S10" s="301">
        <v>4531.34</v>
      </c>
      <c r="T10" s="301" t="s">
        <v>151</v>
      </c>
      <c r="U10" s="301">
        <v>397726.11200000002</v>
      </c>
      <c r="V10" s="301">
        <v>270697.39600000001</v>
      </c>
      <c r="W10" s="301">
        <v>2446768</v>
      </c>
      <c r="X10" s="301">
        <v>127028.716</v>
      </c>
      <c r="Y10" s="301">
        <v>408.15617277390749</v>
      </c>
      <c r="Z10" s="301">
        <v>307.32490309583551</v>
      </c>
      <c r="AA10" s="301">
        <v>77.012981094989286</v>
      </c>
      <c r="AB10" s="301">
        <v>11.116084160219948</v>
      </c>
      <c r="AC10" s="301">
        <v>0</v>
      </c>
      <c r="AD10" s="301">
        <v>12.702204422862755</v>
      </c>
      <c r="AE10" s="301">
        <v>6.2144557732770691</v>
      </c>
      <c r="AF10" s="301">
        <v>6.4877486495856846</v>
      </c>
      <c r="AG10" s="301">
        <v>6.0459209999999999</v>
      </c>
      <c r="AH10" s="301">
        <v>6.0459209999999999</v>
      </c>
      <c r="AI10" s="301">
        <v>2.4467680000000001</v>
      </c>
      <c r="AJ10" s="301">
        <v>2.446768E-6</v>
      </c>
      <c r="AK10" s="301">
        <v>2695</v>
      </c>
      <c r="AL10" s="301">
        <v>191.71099999999998</v>
      </c>
      <c r="AM10" s="301">
        <f t="shared" si="0"/>
        <v>0.19171099999999999</v>
      </c>
      <c r="AN10" s="301">
        <v>0</v>
      </c>
      <c r="AO10" s="301">
        <v>0</v>
      </c>
      <c r="AP10" s="301">
        <v>7331.6215027469998</v>
      </c>
      <c r="AQ10" s="301">
        <f t="shared" si="1"/>
        <v>7.3316215027469998</v>
      </c>
      <c r="AR10" s="301">
        <v>0</v>
      </c>
      <c r="AS10" s="301">
        <v>114.247877</v>
      </c>
      <c r="AT10" s="301">
        <v>0</v>
      </c>
      <c r="AU10" s="301">
        <v>0</v>
      </c>
      <c r="AV10" s="301">
        <v>12008.617926632598</v>
      </c>
      <c r="AW10" s="301">
        <v>0</v>
      </c>
      <c r="AX10" s="301">
        <v>0</v>
      </c>
      <c r="AY10" s="301">
        <v>0</v>
      </c>
      <c r="AZ10" s="301">
        <v>0</v>
      </c>
      <c r="BA10" s="301">
        <v>0</v>
      </c>
      <c r="BB10" s="301">
        <v>0</v>
      </c>
      <c r="BC10" s="301">
        <v>0</v>
      </c>
      <c r="BD10" s="301">
        <v>0</v>
      </c>
    </row>
    <row r="11" spans="2:71" x14ac:dyDescent="0.3">
      <c r="B11" s="301"/>
      <c r="C11" s="301"/>
      <c r="D11" s="301" t="e">
        <v>#DIV/0!</v>
      </c>
      <c r="E11" s="301">
        <v>0</v>
      </c>
      <c r="F11" s="301">
        <v>0</v>
      </c>
      <c r="G11" s="301">
        <v>0</v>
      </c>
      <c r="H11" s="301" t="e">
        <v>#DIV/0!</v>
      </c>
      <c r="I11" s="301" t="e">
        <v>#DIV/0!</v>
      </c>
      <c r="J11" s="301" t="e">
        <v>#DIV/0!</v>
      </c>
      <c r="K11" s="301" t="e">
        <v>#DIV/0!</v>
      </c>
      <c r="L11" s="301">
        <v>0</v>
      </c>
      <c r="M11" s="301">
        <v>0</v>
      </c>
      <c r="N11" s="301">
        <v>0</v>
      </c>
      <c r="O11" s="301" t="e">
        <v>#DIV/0!</v>
      </c>
      <c r="P11" s="301">
        <v>0</v>
      </c>
      <c r="Q11" s="301">
        <v>0</v>
      </c>
      <c r="R11" s="301">
        <v>0</v>
      </c>
      <c r="S11" s="301">
        <v>0</v>
      </c>
      <c r="T11" s="301">
        <v>0</v>
      </c>
      <c r="U11" s="301">
        <v>0</v>
      </c>
      <c r="V11" s="301">
        <v>0</v>
      </c>
      <c r="W11" s="301">
        <v>0</v>
      </c>
      <c r="X11" s="301">
        <v>0</v>
      </c>
      <c r="Y11" s="301" t="e">
        <v>#DIV/0!</v>
      </c>
      <c r="Z11" s="301" t="e">
        <v>#DIV/0!</v>
      </c>
      <c r="AA11" s="301" t="e">
        <v>#DIV/0!</v>
      </c>
      <c r="AB11" s="301" t="e">
        <v>#DIV/0!</v>
      </c>
      <c r="AC11" s="301" t="e">
        <v>#DIV/0!</v>
      </c>
      <c r="AD11" s="301" t="e">
        <v>#DIV/0!</v>
      </c>
      <c r="AE11" s="301" t="e">
        <v>#DIV/0!</v>
      </c>
      <c r="AF11" s="301" t="e">
        <v>#DIV/0!</v>
      </c>
      <c r="AG11" s="301">
        <v>0</v>
      </c>
      <c r="AH11" s="301">
        <v>0</v>
      </c>
      <c r="AI11" s="301">
        <v>0</v>
      </c>
      <c r="AJ11" s="301">
        <v>0</v>
      </c>
      <c r="AK11" s="301">
        <v>0</v>
      </c>
      <c r="AL11" s="301">
        <v>0</v>
      </c>
      <c r="AM11" s="301">
        <f t="shared" si="0"/>
        <v>0</v>
      </c>
      <c r="AN11" s="301">
        <v>0</v>
      </c>
      <c r="AO11" s="301" t="e">
        <v>#DIV/0!</v>
      </c>
      <c r="AP11" s="301">
        <v>0</v>
      </c>
      <c r="AQ11" s="301">
        <f t="shared" si="1"/>
        <v>0</v>
      </c>
      <c r="AR11" s="301">
        <v>0</v>
      </c>
      <c r="AS11" s="301">
        <v>0</v>
      </c>
      <c r="AT11" s="301">
        <v>0</v>
      </c>
      <c r="AU11" s="301" t="e">
        <v>#DIV/0!</v>
      </c>
      <c r="AV11" s="301" t="e">
        <v>#DIV/0!</v>
      </c>
      <c r="AW11" s="301" t="e">
        <v>#DIV/0!</v>
      </c>
      <c r="AX11" s="301">
        <v>0</v>
      </c>
      <c r="AY11" s="301">
        <v>0</v>
      </c>
      <c r="AZ11" s="301">
        <v>0</v>
      </c>
      <c r="BA11" s="301" t="e">
        <v>#DIV/0!</v>
      </c>
      <c r="BB11" s="301" t="e">
        <v>#DIV/0!</v>
      </c>
      <c r="BC11" s="301" t="e">
        <v>#DIV/0!</v>
      </c>
      <c r="BD11" s="301" t="e">
        <v>#DIV/0!</v>
      </c>
    </row>
    <row r="12" spans="2:71" x14ac:dyDescent="0.3">
      <c r="B12" s="301">
        <v>24638.720000000001</v>
      </c>
      <c r="C12" s="301">
        <v>6.3210420000000003</v>
      </c>
      <c r="D12" s="301">
        <v>3897.8889872903865</v>
      </c>
      <c r="E12" s="301" t="s">
        <v>12</v>
      </c>
      <c r="F12" s="301">
        <v>1</v>
      </c>
      <c r="G12" s="301">
        <v>1</v>
      </c>
      <c r="H12" s="301">
        <v>1.5168739200000001</v>
      </c>
      <c r="I12" s="301">
        <v>3.0355749402199421E-2</v>
      </c>
      <c r="J12" s="301">
        <v>2565.875584248065</v>
      </c>
      <c r="K12" s="301">
        <v>0</v>
      </c>
      <c r="L12" s="301">
        <v>13</v>
      </c>
      <c r="M12" s="301">
        <v>426</v>
      </c>
      <c r="N12" s="301">
        <v>4.6261619999999999</v>
      </c>
      <c r="O12" s="301">
        <f>J33/1000</f>
        <v>14.104536438011959</v>
      </c>
      <c r="P12" s="301">
        <v>4.7183538500099891</v>
      </c>
      <c r="Q12" s="301">
        <v>13.246827</v>
      </c>
      <c r="R12" s="301">
        <v>3.0729109999999999</v>
      </c>
      <c r="S12" s="301">
        <v>3619.17</v>
      </c>
      <c r="T12" s="301">
        <v>0</v>
      </c>
      <c r="U12" s="301">
        <v>1082.8641120099899</v>
      </c>
      <c r="V12" s="301">
        <v>0</v>
      </c>
      <c r="W12" s="301">
        <v>992156</v>
      </c>
      <c r="X12" s="301">
        <v>0</v>
      </c>
      <c r="Y12" s="301">
        <v>0</v>
      </c>
      <c r="Z12" s="301">
        <v>14.267118196119901</v>
      </c>
      <c r="AA12" s="301">
        <v>0.61823260082799991</v>
      </c>
      <c r="AB12" s="301">
        <v>17.67136</v>
      </c>
      <c r="AC12" s="301">
        <v>0</v>
      </c>
      <c r="AD12" s="301">
        <v>3.22979509506952</v>
      </c>
      <c r="AE12" s="301">
        <v>0</v>
      </c>
      <c r="AF12" s="301">
        <v>0</v>
      </c>
      <c r="AG12" s="301">
        <v>0</v>
      </c>
      <c r="AH12" s="301">
        <v>2.093845</v>
      </c>
      <c r="AI12" s="301">
        <v>0.99215600000000004</v>
      </c>
      <c r="AJ12" s="301">
        <v>3.086001</v>
      </c>
      <c r="AK12" s="301">
        <v>1739</v>
      </c>
      <c r="AL12" s="301">
        <v>48.97</v>
      </c>
      <c r="AM12" s="301">
        <f t="shared" si="0"/>
        <v>4.897E-2</v>
      </c>
      <c r="AN12" s="301">
        <v>0</v>
      </c>
      <c r="AO12" s="301">
        <v>0</v>
      </c>
      <c r="AP12" s="301">
        <v>0</v>
      </c>
      <c r="AQ12" s="301">
        <f t="shared" si="1"/>
        <v>0</v>
      </c>
      <c r="AR12" s="301">
        <v>0</v>
      </c>
      <c r="AS12" s="301">
        <v>0</v>
      </c>
      <c r="AT12" s="301">
        <v>0</v>
      </c>
      <c r="AU12" s="301">
        <v>0</v>
      </c>
      <c r="AV12" s="301">
        <v>0</v>
      </c>
      <c r="AW12" s="301">
        <v>0</v>
      </c>
      <c r="AX12" s="301">
        <v>0</v>
      </c>
      <c r="AY12" s="301">
        <v>0</v>
      </c>
      <c r="AZ12" s="301">
        <v>0</v>
      </c>
      <c r="BA12" s="301">
        <v>0</v>
      </c>
      <c r="BB12" s="301">
        <v>0</v>
      </c>
      <c r="BC12" s="301">
        <v>0</v>
      </c>
      <c r="BD12" s="301">
        <v>0</v>
      </c>
    </row>
    <row r="13" spans="2:71" x14ac:dyDescent="0.3">
      <c r="B13" s="301">
        <v>76886.021058592916</v>
      </c>
      <c r="C13" s="301">
        <v>16.858332999999998</v>
      </c>
      <c r="D13" s="301">
        <v>4560.7131534649907</v>
      </c>
      <c r="E13" s="301">
        <v>3.21</v>
      </c>
      <c r="F13" s="301">
        <v>7.7938200000000002</v>
      </c>
      <c r="G13" s="301">
        <v>7.7419500000000001</v>
      </c>
      <c r="H13" s="301">
        <v>7216.3586020718976</v>
      </c>
      <c r="I13" s="301">
        <v>42.297797006973802</v>
      </c>
      <c r="J13" s="301">
        <v>8187.9331382954697</v>
      </c>
      <c r="K13" s="301">
        <v>0</v>
      </c>
      <c r="L13" s="301">
        <v>17</v>
      </c>
      <c r="M13" s="301">
        <v>2731</v>
      </c>
      <c r="N13" s="301">
        <v>6.0339960000000001</v>
      </c>
      <c r="O13" s="301">
        <v>11.34552761033742</v>
      </c>
      <c r="P13" s="301">
        <v>12.048897</v>
      </c>
      <c r="Q13" s="301">
        <v>100.02200000000001</v>
      </c>
      <c r="R13" s="301" t="s">
        <v>10</v>
      </c>
      <c r="S13" s="301">
        <v>11717.408000000001</v>
      </c>
      <c r="T13" s="301" t="s">
        <v>10</v>
      </c>
      <c r="U13" s="301">
        <v>231.46700000000001</v>
      </c>
      <c r="V13" s="301">
        <v>227.21700000000001</v>
      </c>
      <c r="W13" s="301">
        <v>934563</v>
      </c>
      <c r="X13" s="301">
        <v>4.25</v>
      </c>
      <c r="Y13" s="301">
        <v>28.097417451164112</v>
      </c>
      <c r="Z13" s="301">
        <v>2.3950358243078292E-2</v>
      </c>
      <c r="AA13" s="301">
        <v>0</v>
      </c>
      <c r="AB13" s="301">
        <v>28.065117057072186</v>
      </c>
      <c r="AC13" s="301">
        <v>0</v>
      </c>
      <c r="AD13" s="301">
        <v>8.3500358488494495E-3</v>
      </c>
      <c r="AE13" s="301">
        <v>8.2536458424557115E-3</v>
      </c>
      <c r="AF13" s="301">
        <v>9.6390006393738014E-5</v>
      </c>
      <c r="AG13" s="301" t="e">
        <v>#VALUE!</v>
      </c>
      <c r="AH13" s="301">
        <v>5.2269639999999997</v>
      </c>
      <c r="AI13" s="301">
        <v>0.93456300000000003</v>
      </c>
      <c r="AJ13" s="301">
        <v>0</v>
      </c>
      <c r="AK13" s="301">
        <v>4055</v>
      </c>
      <c r="AL13" s="301" t="e">
        <v>#VALUE!</v>
      </c>
      <c r="AM13" s="301" t="e">
        <f t="shared" si="0"/>
        <v>#VALUE!</v>
      </c>
      <c r="AN13" s="301">
        <v>0.53610220000000008</v>
      </c>
      <c r="AO13" s="301">
        <v>6.878555060291359</v>
      </c>
      <c r="AP13" s="301">
        <v>52.876435324999996</v>
      </c>
      <c r="AQ13" s="301">
        <f t="shared" si="1"/>
        <v>5.2876435324999999E-2</v>
      </c>
      <c r="AR13" s="301">
        <v>0.55933500000000003</v>
      </c>
      <c r="AS13" s="301">
        <v>84.389334000000005</v>
      </c>
      <c r="AT13" s="301">
        <v>16.253620000000002</v>
      </c>
      <c r="AU13" s="301">
        <v>68.785550602913588</v>
      </c>
      <c r="AV13" s="301">
        <v>6784.4055065423627</v>
      </c>
      <c r="AW13" s="301">
        <v>148.40466472153577</v>
      </c>
      <c r="AX13" s="301">
        <v>0</v>
      </c>
      <c r="AY13" s="301">
        <v>0</v>
      </c>
      <c r="AZ13" s="301">
        <v>0</v>
      </c>
      <c r="BA13" s="301">
        <v>0</v>
      </c>
      <c r="BB13" s="301">
        <v>0</v>
      </c>
      <c r="BC13" s="301">
        <v>0</v>
      </c>
      <c r="BD13" s="301">
        <v>0</v>
      </c>
    </row>
    <row r="14" spans="2:71" x14ac:dyDescent="0.3">
      <c r="B14" s="301">
        <v>24290.087542143392</v>
      </c>
      <c r="C14" s="301">
        <v>9.3043999999999993</v>
      </c>
      <c r="D14" s="301">
        <v>2610.6022464794501</v>
      </c>
      <c r="E14" s="301">
        <v>4.01</v>
      </c>
      <c r="F14" s="301">
        <v>24.114100000000001</v>
      </c>
      <c r="G14" s="301">
        <v>24.753945826518915</v>
      </c>
      <c r="H14" s="301">
        <v>1761.9749649791247</v>
      </c>
      <c r="I14" s="301">
        <v>39.794655796422674</v>
      </c>
      <c r="J14" s="301">
        <v>3536.921893767762</v>
      </c>
      <c r="K14" s="301">
        <v>133.27361888853412</v>
      </c>
      <c r="L14" s="301">
        <v>25</v>
      </c>
      <c r="M14" s="301">
        <v>8091</v>
      </c>
      <c r="N14" s="301">
        <v>6.6113479999999996</v>
      </c>
      <c r="O14" s="301" t="e">
        <v>#VALUE!</v>
      </c>
      <c r="P14" s="301">
        <v>10.548360000000001</v>
      </c>
      <c r="Q14" s="301">
        <v>8253.2960000000003</v>
      </c>
      <c r="R14" s="301">
        <v>184.94800000000001</v>
      </c>
      <c r="S14" s="301">
        <v>2085.143</v>
      </c>
      <c r="T14" s="301">
        <v>0</v>
      </c>
      <c r="U14" s="301" t="s">
        <v>12</v>
      </c>
      <c r="V14" s="301" t="s">
        <v>10</v>
      </c>
      <c r="W14" s="301">
        <v>794971</v>
      </c>
      <c r="X14" s="301">
        <v>0</v>
      </c>
      <c r="Y14" s="301">
        <v>12.995737536131196</v>
      </c>
      <c r="Z14" s="301">
        <v>6.5987566388885828</v>
      </c>
      <c r="AA14" s="301">
        <v>1.7677557756921741E-2</v>
      </c>
      <c r="AB14" s="301">
        <v>6.3793033394856913</v>
      </c>
      <c r="AC14" s="301">
        <v>0</v>
      </c>
      <c r="AD14" s="301" t="e">
        <v>#VALUE!</v>
      </c>
      <c r="AE14" s="301" t="e">
        <v>#VALUE!</v>
      </c>
      <c r="AF14" s="301">
        <v>0</v>
      </c>
      <c r="AG14" s="301" t="e">
        <v>#VALUE!</v>
      </c>
      <c r="AH14" s="301">
        <v>5.0960479999999997</v>
      </c>
      <c r="AI14" s="301">
        <v>0.79497099999999998</v>
      </c>
      <c r="AJ14" s="301" t="e">
        <v>#VALUE!</v>
      </c>
      <c r="AK14" s="301">
        <v>1710</v>
      </c>
      <c r="AL14" s="301" t="e">
        <v>#VALUE!</v>
      </c>
      <c r="AM14" s="301" t="e">
        <f t="shared" si="0"/>
        <v>#VALUE!</v>
      </c>
      <c r="AN14" s="301">
        <v>0</v>
      </c>
      <c r="AO14" s="301">
        <v>0</v>
      </c>
      <c r="AP14" s="301">
        <v>0</v>
      </c>
      <c r="AQ14" s="301">
        <f t="shared" si="1"/>
        <v>0</v>
      </c>
      <c r="AR14" s="301">
        <v>0</v>
      </c>
      <c r="AS14" s="301">
        <v>0</v>
      </c>
      <c r="AT14" s="301">
        <v>0</v>
      </c>
      <c r="AU14" s="301">
        <v>0</v>
      </c>
      <c r="AV14" s="301">
        <v>0</v>
      </c>
      <c r="AW14" s="301">
        <v>0</v>
      </c>
      <c r="AX14" s="301">
        <v>0</v>
      </c>
      <c r="AY14" s="301">
        <v>0</v>
      </c>
      <c r="AZ14" s="301">
        <v>0</v>
      </c>
      <c r="BA14" s="301">
        <v>0</v>
      </c>
      <c r="BB14" s="301">
        <v>0</v>
      </c>
      <c r="BC14" s="301">
        <v>0</v>
      </c>
      <c r="BD14" s="301">
        <v>0</v>
      </c>
    </row>
    <row r="15" spans="2:71" x14ac:dyDescent="0.3">
      <c r="B15" s="301">
        <v>13789.061705875878</v>
      </c>
      <c r="C15" s="301" t="s">
        <v>10</v>
      </c>
      <c r="D15" s="301" t="e">
        <v>#VALUE!</v>
      </c>
      <c r="E15" s="301">
        <v>5.1912782412</v>
      </c>
      <c r="F15" s="301">
        <v>142.64930000000001</v>
      </c>
      <c r="G15" s="301">
        <v>143.26778327238</v>
      </c>
      <c r="H15" s="301">
        <v>1032.4406618886319</v>
      </c>
      <c r="I15" s="301">
        <v>38.548712617083893</v>
      </c>
      <c r="J15" s="301">
        <v>766.2287772526048</v>
      </c>
      <c r="K15" s="301">
        <v>0</v>
      </c>
      <c r="L15" s="301">
        <v>36</v>
      </c>
      <c r="M15" s="301">
        <v>264</v>
      </c>
      <c r="N15" s="301">
        <v>0.66996500000000003</v>
      </c>
      <c r="O15" s="301">
        <v>4.2688537553286272</v>
      </c>
      <c r="P15" s="301">
        <v>125.09960399999999</v>
      </c>
      <c r="Q15" s="301">
        <v>6605.5410000000002</v>
      </c>
      <c r="R15" s="301">
        <v>564.92499999999995</v>
      </c>
      <c r="S15" s="301">
        <v>9035.8960000000006</v>
      </c>
      <c r="T15" s="301">
        <v>0</v>
      </c>
      <c r="U15" s="301">
        <v>108893.242</v>
      </c>
      <c r="V15" s="301">
        <v>88433.241999999998</v>
      </c>
      <c r="W15" s="301">
        <v>335587</v>
      </c>
      <c r="X15" s="301">
        <v>20460</v>
      </c>
      <c r="Y15" s="301">
        <v>26.489471788892395</v>
      </c>
      <c r="Z15" s="301">
        <v>3.0154285774179082</v>
      </c>
      <c r="AA15" s="301">
        <v>5.7939988575647222E-2</v>
      </c>
      <c r="AB15" s="301">
        <v>8.7439278097088238</v>
      </c>
      <c r="AC15" s="301" t="e">
        <v>#VALUE!</v>
      </c>
      <c r="AD15" s="301">
        <v>14.672175413190018</v>
      </c>
      <c r="AE15" s="301">
        <v>10.859040208187729</v>
      </c>
      <c r="AF15" s="301">
        <v>3.8131352050022875</v>
      </c>
      <c r="AG15" s="301">
        <v>3.9440879999999998</v>
      </c>
      <c r="AH15" s="301">
        <v>3.9440879999999998</v>
      </c>
      <c r="AI15" s="301">
        <v>0.33558700000000002</v>
      </c>
      <c r="AJ15" s="301">
        <v>4.3283719999999999</v>
      </c>
      <c r="AK15" s="301">
        <v>791</v>
      </c>
      <c r="AL15" s="301">
        <v>45.002000000000002</v>
      </c>
      <c r="AM15" s="301">
        <f t="shared" si="0"/>
        <v>4.5002E-2</v>
      </c>
      <c r="AN15" s="301" t="e">
        <v>#VALUE!</v>
      </c>
      <c r="AO15" s="301" t="e">
        <v>#VALUE!</v>
      </c>
      <c r="AP15" s="301">
        <v>499.38571151255007</v>
      </c>
      <c r="AQ15" s="301">
        <f t="shared" si="1"/>
        <v>0.49938571151255007</v>
      </c>
      <c r="AR15" s="301" t="e">
        <v>#VALUE!</v>
      </c>
      <c r="AS15" s="301">
        <v>50.509144999999997</v>
      </c>
      <c r="AT15" s="301" t="e">
        <v>#VALUE!</v>
      </c>
      <c r="AU15" s="301" t="e">
        <v>#VALUE!</v>
      </c>
      <c r="AV15" s="301">
        <v>3500.7932847378152</v>
      </c>
      <c r="AW15" s="301" t="e">
        <v>#VALUE!</v>
      </c>
      <c r="AX15" s="301" t="e">
        <v>#VALUE!</v>
      </c>
      <c r="AY15" s="301">
        <v>36.293120000000002</v>
      </c>
      <c r="AZ15" s="301" t="e">
        <v>#VALUE!</v>
      </c>
      <c r="BA15" s="301" t="e">
        <v>#VALUE!</v>
      </c>
      <c r="BB15" s="301">
        <v>3315.1350148508263</v>
      </c>
      <c r="BC15" s="301" t="e">
        <v>#VALUE!</v>
      </c>
      <c r="BD15" s="301" t="e">
        <v>#VALUE!</v>
      </c>
    </row>
    <row r="16" spans="2:71" x14ac:dyDescent="0.3">
      <c r="B16" s="301">
        <v>76689.376005621249</v>
      </c>
      <c r="C16" s="301">
        <v>10.448499</v>
      </c>
      <c r="D16" s="301">
        <v>7339.7505235557037</v>
      </c>
      <c r="E16" s="301">
        <v>5.5536478118097365</v>
      </c>
      <c r="F16" s="301">
        <v>58.113100000000003</v>
      </c>
      <c r="G16" s="301">
        <v>56.412533333333329</v>
      </c>
      <c r="H16" s="301">
        <v>3215.5742093459135</v>
      </c>
      <c r="I16" s="301">
        <v>33.115007513055048</v>
      </c>
      <c r="J16" s="301">
        <v>2004.8664965969067</v>
      </c>
      <c r="K16" s="301">
        <v>1307.9319532429004</v>
      </c>
      <c r="L16" s="301">
        <v>48</v>
      </c>
      <c r="M16" s="301">
        <v>1035</v>
      </c>
      <c r="N16" s="301">
        <v>3.4447079999999999</v>
      </c>
      <c r="O16" s="301">
        <v>11.945972878354622</v>
      </c>
      <c r="P16" s="301">
        <v>357.06827483777778</v>
      </c>
      <c r="Q16" s="301">
        <v>89264.694000000003</v>
      </c>
      <c r="R16" s="301">
        <v>19137.97136</v>
      </c>
      <c r="S16" s="301">
        <v>14506.24</v>
      </c>
      <c r="T16" s="301">
        <v>288.01400000000001</v>
      </c>
      <c r="U16" s="301">
        <v>233871.35547777778</v>
      </c>
      <c r="V16" s="301">
        <v>92397.196500000005</v>
      </c>
      <c r="W16" s="301">
        <v>2450340.0000000005</v>
      </c>
      <c r="X16" s="301">
        <v>141474.15897777778</v>
      </c>
      <c r="Y16" s="301">
        <v>116.50619160402086</v>
      </c>
      <c r="Z16" s="301">
        <v>82.484293426328335</v>
      </c>
      <c r="AA16" s="301">
        <v>4.8515721134684755</v>
      </c>
      <c r="AB16" s="301">
        <v>20.305992709509447</v>
      </c>
      <c r="AC16" s="301">
        <v>5.5243719860716542E-3</v>
      </c>
      <c r="AD16" s="301">
        <v>8.8643333547145975</v>
      </c>
      <c r="AE16" s="301">
        <v>2.3328060592050912</v>
      </c>
      <c r="AF16" s="301">
        <v>6.5315272955095063</v>
      </c>
      <c r="AG16" s="301" t="e">
        <v>#VALUE!</v>
      </c>
      <c r="AH16" s="301">
        <v>5.5762999999999998</v>
      </c>
      <c r="AI16" s="301">
        <v>2.4503400000000006</v>
      </c>
      <c r="AJ16" s="301">
        <v>2.6783709999999998</v>
      </c>
      <c r="AK16" s="301">
        <v>3291</v>
      </c>
      <c r="AL16" s="301">
        <v>99.025999999999996</v>
      </c>
      <c r="AM16" s="301">
        <f t="shared" si="0"/>
        <v>9.9026000000000003E-2</v>
      </c>
      <c r="AN16" s="301" t="e">
        <v>#VALUE!</v>
      </c>
      <c r="AO16" s="301" t="e">
        <v>#VALUE!</v>
      </c>
      <c r="AP16" s="301" t="e">
        <v>#VALUE!</v>
      </c>
      <c r="AQ16" s="301" t="e">
        <f t="shared" si="1"/>
        <v>#VALUE!</v>
      </c>
      <c r="AR16" s="301" t="e">
        <v>#VALUE!</v>
      </c>
      <c r="AS16" s="301" t="e">
        <v>#VALUE!</v>
      </c>
      <c r="AT16" s="301" t="e">
        <v>#VALUE!</v>
      </c>
      <c r="AU16" s="301" t="e">
        <v>#VALUE!</v>
      </c>
      <c r="AV16" s="301" t="e">
        <v>#VALUE!</v>
      </c>
      <c r="AW16" s="301" t="e">
        <v>#VALUE!</v>
      </c>
      <c r="AX16" s="301">
        <v>7.8699810000000001</v>
      </c>
      <c r="AY16" s="301">
        <v>165.52597</v>
      </c>
      <c r="AZ16" s="301">
        <v>40.716380500000007</v>
      </c>
      <c r="BA16" s="301">
        <v>803.73856035514245</v>
      </c>
      <c r="BB16" s="301">
        <v>6254.5000594544026</v>
      </c>
      <c r="BC16" s="301">
        <v>2169.2294746753428</v>
      </c>
      <c r="BD16" s="301" t="e">
        <v>#VALUE!</v>
      </c>
    </row>
    <row r="17" spans="2:56" x14ac:dyDescent="0.3">
      <c r="B17" s="301">
        <v>35044.76023039798</v>
      </c>
      <c r="C17" s="301">
        <v>7.2526719692993797</v>
      </c>
      <c r="D17" s="301">
        <v>4831.9792179685965</v>
      </c>
      <c r="E17" s="301">
        <v>2.1677662582469566</v>
      </c>
      <c r="F17" s="301">
        <v>6891.96</v>
      </c>
      <c r="G17" s="301">
        <v>7031.8280952380956</v>
      </c>
      <c r="H17" s="301">
        <v>2031.4783130491764</v>
      </c>
      <c r="I17" s="301">
        <v>35.273494338655887</v>
      </c>
      <c r="J17" s="301">
        <v>5299.7279438650257</v>
      </c>
      <c r="K17" s="301">
        <f>O29/1000</f>
        <v>14.179996836894</v>
      </c>
      <c r="L17" s="301">
        <v>25</v>
      </c>
      <c r="M17" s="301">
        <v>539</v>
      </c>
      <c r="N17" s="301">
        <v>2.7132149999999999</v>
      </c>
      <c r="O17" s="301">
        <v>15.245383274644077</v>
      </c>
      <c r="P17" s="301">
        <v>356.18988883367564</v>
      </c>
      <c r="Q17" s="301">
        <v>208061.02091683779</v>
      </c>
      <c r="R17" s="301">
        <v>96994.466916837802</v>
      </c>
      <c r="S17" s="301">
        <v>25093.362000000001</v>
      </c>
      <c r="T17" s="301">
        <v>25757.308000000001</v>
      </c>
      <c r="U17" s="301">
        <v>118442.738</v>
      </c>
      <c r="V17" s="301">
        <v>46342.714999999997</v>
      </c>
      <c r="W17" s="301">
        <v>1362928</v>
      </c>
      <c r="X17" s="301">
        <v>25757.308000000001</v>
      </c>
      <c r="Y17" s="301">
        <v>403.23695451555659</v>
      </c>
      <c r="Z17" s="301">
        <v>382.83385286820152</v>
      </c>
      <c r="AA17" s="301">
        <v>0</v>
      </c>
      <c r="AB17" s="301">
        <v>17.875631702695806</v>
      </c>
      <c r="AC17" s="301">
        <v>0.36132084326401198</v>
      </c>
      <c r="AD17" s="301">
        <v>2.1661491013953036</v>
      </c>
      <c r="AE17" s="301">
        <v>1.1491735254366506</v>
      </c>
      <c r="AF17" s="301">
        <v>1.016975575958653</v>
      </c>
      <c r="AG17" s="301">
        <v>2.5132650000000001</v>
      </c>
      <c r="AH17" s="301">
        <v>2.5132650000000001</v>
      </c>
      <c r="AI17" s="301">
        <v>1.3629279999999999</v>
      </c>
      <c r="AJ17" s="301">
        <v>4.0407279999999997</v>
      </c>
      <c r="AK17" s="301">
        <v>1505</v>
      </c>
      <c r="AL17" s="301">
        <v>61.356000000000002</v>
      </c>
      <c r="AM17" s="301">
        <f t="shared" si="0"/>
        <v>6.1356000000000001E-2</v>
      </c>
      <c r="AN17" s="301">
        <v>406.85462115000001</v>
      </c>
      <c r="AO17" s="301">
        <v>5.9033224387547225</v>
      </c>
      <c r="AP17" s="301">
        <v>34543.179526533</v>
      </c>
      <c r="AQ17" s="301">
        <f t="shared" si="1"/>
        <v>34.543179526533002</v>
      </c>
      <c r="AR17" s="301">
        <v>0.308087</v>
      </c>
      <c r="AS17" s="301">
        <v>44.434696000000002</v>
      </c>
      <c r="AT17" s="301">
        <v>0.74909999999999999</v>
      </c>
      <c r="AU17" s="301">
        <v>59.033224387547229</v>
      </c>
      <c r="AV17" s="301">
        <v>5012.0980862531123</v>
      </c>
      <c r="AW17" s="301">
        <v>13.664375209265575</v>
      </c>
      <c r="AX17" s="301">
        <v>44.434696000000002</v>
      </c>
      <c r="AY17" s="301">
        <v>44.434696000000002</v>
      </c>
      <c r="AZ17" s="301">
        <v>1.3896330000000001</v>
      </c>
      <c r="BA17" s="301">
        <v>86.441810915965846</v>
      </c>
      <c r="BB17" s="301">
        <v>1593.5773751686024</v>
      </c>
      <c r="BC17" s="301">
        <v>86.441810915965846</v>
      </c>
      <c r="BD17" s="301">
        <v>0.78605030571854739</v>
      </c>
    </row>
    <row r="18" spans="2:56" x14ac:dyDescent="0.3">
      <c r="B18" s="301">
        <v>205187.51123705099</v>
      </c>
      <c r="C18" s="301">
        <v>32.824357999999997</v>
      </c>
      <c r="D18" s="301">
        <v>6251.0746207755537</v>
      </c>
      <c r="E18" s="301">
        <v>1.97323222946076</v>
      </c>
      <c r="F18" s="301">
        <v>3.621</v>
      </c>
      <c r="G18" s="301">
        <v>3.4950233333333336</v>
      </c>
      <c r="H18" s="301">
        <v>20214.105152203803</v>
      </c>
      <c r="I18" s="301">
        <v>51.177774114183528</v>
      </c>
      <c r="J18" s="301">
        <v>12097.000142582538</v>
      </c>
      <c r="K18" s="301">
        <v>0</v>
      </c>
      <c r="L18" s="301">
        <v>16</v>
      </c>
      <c r="M18" s="301">
        <v>1805</v>
      </c>
      <c r="N18" s="301">
        <v>0</v>
      </c>
      <c r="O18" s="301">
        <v>0</v>
      </c>
      <c r="P18" s="301">
        <v>512.86285599999997</v>
      </c>
      <c r="Q18" s="301">
        <v>638344.12199999997</v>
      </c>
      <c r="R18" s="301">
        <v>50292.935000000005</v>
      </c>
      <c r="S18" s="301">
        <v>8469.8119999999999</v>
      </c>
      <c r="T18" s="301">
        <v>0</v>
      </c>
      <c r="U18" s="301">
        <v>454100.109</v>
      </c>
      <c r="V18" s="301">
        <v>307493.20699999999</v>
      </c>
      <c r="W18" s="301">
        <v>0</v>
      </c>
      <c r="X18" s="301">
        <v>146606.902</v>
      </c>
      <c r="Y18" s="301">
        <v>671.14369960999568</v>
      </c>
      <c r="Z18" s="301">
        <v>623.36635725390897</v>
      </c>
      <c r="AA18" s="301">
        <v>1.878834537918791</v>
      </c>
      <c r="AB18" s="301">
        <v>25.141434470703352</v>
      </c>
      <c r="AC18" s="301">
        <v>0</v>
      </c>
      <c r="AD18" s="301">
        <v>20.757073347464509</v>
      </c>
      <c r="AE18" s="301">
        <v>8.5518162847905401</v>
      </c>
      <c r="AF18" s="301">
        <v>12.205257062673969</v>
      </c>
      <c r="AG18" s="301">
        <v>0</v>
      </c>
      <c r="AH18" s="301">
        <v>0</v>
      </c>
      <c r="AI18" s="301">
        <v>0</v>
      </c>
      <c r="AJ18" s="301">
        <v>0</v>
      </c>
      <c r="AK18" s="301">
        <v>0</v>
      </c>
      <c r="AL18" s="301">
        <v>0</v>
      </c>
      <c r="AM18" s="301">
        <f t="shared" si="0"/>
        <v>0</v>
      </c>
      <c r="AN18" s="301">
        <v>0</v>
      </c>
      <c r="AO18" s="301">
        <v>0</v>
      </c>
      <c r="AP18" s="301">
        <v>0</v>
      </c>
      <c r="AQ18" s="301">
        <f t="shared" si="1"/>
        <v>0</v>
      </c>
      <c r="AR18" s="301">
        <v>0</v>
      </c>
      <c r="AS18" s="301">
        <v>0</v>
      </c>
      <c r="AT18" s="301">
        <v>0</v>
      </c>
      <c r="AU18" s="301">
        <v>0</v>
      </c>
      <c r="AV18" s="301">
        <v>0</v>
      </c>
      <c r="AW18" s="301">
        <v>0</v>
      </c>
      <c r="AX18" s="301">
        <v>0</v>
      </c>
      <c r="AY18" s="301">
        <v>0</v>
      </c>
      <c r="AZ18" s="301">
        <v>0</v>
      </c>
      <c r="BA18" s="301">
        <v>0</v>
      </c>
      <c r="BB18" s="301">
        <v>0</v>
      </c>
      <c r="BC18" s="301">
        <v>0</v>
      </c>
      <c r="BD18" s="301">
        <v>0</v>
      </c>
    </row>
    <row r="19" spans="2:56" x14ac:dyDescent="0.3">
      <c r="B19" s="301">
        <v>21360.582149486407</v>
      </c>
      <c r="C19" s="301">
        <v>1.366725</v>
      </c>
      <c r="D19" s="301">
        <v>15629.027163098946</v>
      </c>
      <c r="E19" s="301">
        <v>0.59791680000000003</v>
      </c>
      <c r="F19" s="301">
        <v>6.7611499999999998</v>
      </c>
      <c r="G19" s="301">
        <v>6.7503310000000001</v>
      </c>
      <c r="H19" s="301">
        <v>1082.374298081485</v>
      </c>
      <c r="I19" s="301">
        <v>8.2329174150661775</v>
      </c>
      <c r="J19" s="301">
        <v>3474.0983412585142</v>
      </c>
      <c r="K19" s="301">
        <v>1.3281764196919164</v>
      </c>
      <c r="L19" s="301">
        <v>8</v>
      </c>
      <c r="M19" s="301">
        <v>119</v>
      </c>
      <c r="N19" s="301">
        <v>0.23315350000000001</v>
      </c>
      <c r="O19" s="301">
        <v>8.3231465061417076</v>
      </c>
      <c r="P19" s="301">
        <v>75.504890999999986</v>
      </c>
      <c r="Q19" s="301">
        <v>11935.812000000002</v>
      </c>
      <c r="R19" s="301">
        <v>348.233</v>
      </c>
      <c r="S19" s="301">
        <v>8333.6110000000008</v>
      </c>
      <c r="T19" s="301">
        <v>5551.5060000000003</v>
      </c>
      <c r="U19" s="301">
        <v>57669.34</v>
      </c>
      <c r="V19" s="301">
        <v>40458.860999999997</v>
      </c>
      <c r="W19" s="301">
        <v>511267</v>
      </c>
      <c r="X19" s="301">
        <v>17210.478999999999</v>
      </c>
      <c r="Y19" s="301">
        <v>47.742917641892156</v>
      </c>
      <c r="Z19" s="301">
        <v>9.904453873439687</v>
      </c>
      <c r="AA19" s="301">
        <v>0.27730510723103802</v>
      </c>
      <c r="AB19" s="301">
        <v>33.5988094710289</v>
      </c>
      <c r="AC19" s="301">
        <v>0.48280244254859966</v>
      </c>
      <c r="AD19" s="301">
        <v>3.4795467476439308</v>
      </c>
      <c r="AE19" s="301">
        <v>1.9480766083470573</v>
      </c>
      <c r="AF19" s="301">
        <v>1.531470139296873</v>
      </c>
      <c r="AG19" s="301">
        <v>3.2720349999999998</v>
      </c>
      <c r="AH19" s="301">
        <v>2.7607680000000001</v>
      </c>
      <c r="AI19" s="301">
        <v>0.51126700000000003</v>
      </c>
      <c r="AJ19" s="301">
        <v>3.466739</v>
      </c>
      <c r="AK19" s="301">
        <v>499</v>
      </c>
      <c r="AL19" s="301">
        <v>19.222000000000001</v>
      </c>
      <c r="AM19" s="301">
        <f t="shared" si="0"/>
        <v>1.9222000000000003E-2</v>
      </c>
      <c r="AN19" s="301" t="e">
        <v>#VALUE!</v>
      </c>
      <c r="AO19" s="301" t="e">
        <v>#VALUE!</v>
      </c>
      <c r="AP19" s="301">
        <v>25.15456815309</v>
      </c>
      <c r="AQ19" s="301">
        <f t="shared" si="1"/>
        <v>2.5154568153090001E-2</v>
      </c>
      <c r="AR19" s="301" t="e">
        <v>#VALUE!</v>
      </c>
      <c r="AS19" s="301">
        <v>29.968495999999998</v>
      </c>
      <c r="AT19" s="301" t="e">
        <v>#VALUE!</v>
      </c>
      <c r="AU19" s="301" t="e">
        <v>#VALUE!</v>
      </c>
      <c r="AV19" s="301">
        <v>3720.4570454863451</v>
      </c>
      <c r="AW19" s="301" t="e">
        <v>#VALUE!</v>
      </c>
      <c r="AX19" s="301" t="e">
        <v>#VALUE!</v>
      </c>
      <c r="AY19" s="301">
        <v>57.669339999999998</v>
      </c>
      <c r="AZ19" s="301" t="e">
        <v>#VALUE!</v>
      </c>
      <c r="BA19" s="301" t="e">
        <v>#VALUE!</v>
      </c>
      <c r="BB19" s="301">
        <v>3473.9788758672707</v>
      </c>
      <c r="BC19" s="301" t="e">
        <v>#VALUE!</v>
      </c>
      <c r="BD19" s="301" t="e">
        <v>#VALUE!</v>
      </c>
    </row>
    <row r="20" spans="2:56" x14ac:dyDescent="0.3">
      <c r="B20">
        <v>387652.77051129611</v>
      </c>
      <c r="C20">
        <v>9907.5</v>
      </c>
      <c r="D20">
        <v>38350</v>
      </c>
      <c r="E20">
        <v>1433189.9571354897</v>
      </c>
      <c r="G20">
        <v>292184.21429292124</v>
      </c>
      <c r="H20">
        <v>59250.658638150948</v>
      </c>
      <c r="J20">
        <v>24638.720000000001</v>
      </c>
      <c r="K20">
        <v>76886.021058592916</v>
      </c>
      <c r="L20">
        <v>24290.087542143392</v>
      </c>
      <c r="M20">
        <v>13789.061705875878</v>
      </c>
      <c r="N20">
        <v>76689.376005621249</v>
      </c>
      <c r="O20">
        <v>35044.76023039798</v>
      </c>
      <c r="P20">
        <v>205187.51123705099</v>
      </c>
      <c r="Q20">
        <v>21360.582149486407</v>
      </c>
    </row>
    <row r="21" spans="2:56" x14ac:dyDescent="0.3">
      <c r="B21">
        <v>45.377000000000002</v>
      </c>
      <c r="C21">
        <v>0.38940999999999998</v>
      </c>
      <c r="D21">
        <v>11.677406</v>
      </c>
      <c r="E21">
        <v>211.75569200000001</v>
      </c>
      <c r="G21">
        <v>50.372424000000002</v>
      </c>
      <c r="H21">
        <v>5.1112382164700003</v>
      </c>
      <c r="J21">
        <v>6.3210420000000003</v>
      </c>
      <c r="K21">
        <v>16.858332999999998</v>
      </c>
      <c r="L21">
        <v>9.3043999999999993</v>
      </c>
      <c r="M21" t="s">
        <v>10</v>
      </c>
      <c r="N21">
        <v>10.448499</v>
      </c>
      <c r="O21">
        <v>7.2526719692993797</v>
      </c>
      <c r="P21">
        <v>32.824357999999997</v>
      </c>
      <c r="Q21">
        <v>1.366725</v>
      </c>
    </row>
    <row r="22" spans="2:56" x14ac:dyDescent="0.3">
      <c r="B22">
        <v>8542.9351986974925</v>
      </c>
      <c r="C22">
        <v>25442.335841401095</v>
      </c>
      <c r="D22">
        <v>3284.1197779712379</v>
      </c>
      <c r="E22">
        <v>6768.1295534454375</v>
      </c>
      <c r="F22" t="e">
        <v>#DIV/0!</v>
      </c>
      <c r="G22">
        <v>5800.4795300881533</v>
      </c>
      <c r="H22">
        <v>11592.231887613238</v>
      </c>
      <c r="I22" t="e">
        <v>#DIV/0!</v>
      </c>
      <c r="J22">
        <v>3897.8889872903865</v>
      </c>
      <c r="K22">
        <v>4560.7131534649907</v>
      </c>
      <c r="L22">
        <v>2610.6022464794501</v>
      </c>
      <c r="M22" t="e">
        <v>#VALUE!</v>
      </c>
      <c r="N22">
        <v>7339.7505235557037</v>
      </c>
      <c r="O22">
        <v>4831.9792179685965</v>
      </c>
      <c r="P22">
        <v>6251.0746207755537</v>
      </c>
      <c r="Q22">
        <v>15629.027163098946</v>
      </c>
    </row>
    <row r="23" spans="2:56" x14ac:dyDescent="0.3">
      <c r="B23">
        <v>37.1</v>
      </c>
      <c r="C23">
        <v>108.21</v>
      </c>
      <c r="D23">
        <v>0.94743429196073314</v>
      </c>
      <c r="E23">
        <v>4.5199999999999996</v>
      </c>
      <c r="F23">
        <v>0</v>
      </c>
      <c r="G23">
        <v>2.5347370400039102</v>
      </c>
      <c r="H23">
        <v>0.72864862250000006</v>
      </c>
      <c r="I23">
        <v>0</v>
      </c>
      <c r="J23" t="s">
        <v>12</v>
      </c>
      <c r="K23">
        <v>3.21</v>
      </c>
      <c r="L23">
        <v>4.01</v>
      </c>
      <c r="M23">
        <v>5.1912782412</v>
      </c>
      <c r="N23">
        <v>5.5536478118097365</v>
      </c>
      <c r="O23">
        <v>2.1677662582469566</v>
      </c>
      <c r="P23">
        <v>1.97323222946076</v>
      </c>
      <c r="Q23">
        <v>0.59791680000000003</v>
      </c>
    </row>
    <row r="24" spans="2:56" x14ac:dyDescent="0.3">
      <c r="B24">
        <v>84.1</v>
      </c>
      <c r="C24">
        <v>1</v>
      </c>
      <c r="D24">
        <v>6.86</v>
      </c>
      <c r="E24">
        <v>5.1966999999999999</v>
      </c>
      <c r="F24">
        <v>0</v>
      </c>
      <c r="G24">
        <v>3432.5</v>
      </c>
      <c r="H24">
        <v>610.53</v>
      </c>
      <c r="I24">
        <v>0</v>
      </c>
      <c r="J24">
        <v>1</v>
      </c>
      <c r="K24">
        <v>7.7938200000000002</v>
      </c>
      <c r="L24">
        <v>24.114100000000001</v>
      </c>
      <c r="M24">
        <v>142.64930000000001</v>
      </c>
      <c r="N24">
        <v>58.113100000000003</v>
      </c>
      <c r="O24">
        <v>6891.96</v>
      </c>
      <c r="P24">
        <v>3.621</v>
      </c>
      <c r="Q24">
        <v>6.7611499999999998</v>
      </c>
    </row>
    <row r="25" spans="2:56" x14ac:dyDescent="0.3">
      <c r="B25">
        <v>70.599999999999994</v>
      </c>
      <c r="C25">
        <v>1</v>
      </c>
      <c r="D25">
        <v>6.86</v>
      </c>
      <c r="E25">
        <v>5.1577999999999999</v>
      </c>
      <c r="F25">
        <v>0</v>
      </c>
      <c r="G25">
        <v>3691.2750409836085</v>
      </c>
      <c r="H25">
        <v>581.54811475409804</v>
      </c>
      <c r="I25">
        <v>0</v>
      </c>
      <c r="J25">
        <v>1</v>
      </c>
      <c r="K25">
        <v>7.7419500000000001</v>
      </c>
      <c r="L25">
        <v>24.753945826518915</v>
      </c>
      <c r="M25">
        <v>143.26778327238</v>
      </c>
      <c r="N25">
        <v>56.412533333333329</v>
      </c>
      <c r="O25">
        <v>7031.8280952380956</v>
      </c>
      <c r="P25">
        <v>3.4950233333333336</v>
      </c>
      <c r="Q25">
        <v>6.7503310000000001</v>
      </c>
    </row>
    <row r="26" spans="2:56" x14ac:dyDescent="0.3">
      <c r="B26">
        <v>19472.076064209276</v>
      </c>
      <c r="C26">
        <v>0</v>
      </c>
      <c r="D26">
        <v>6820.5517205043743</v>
      </c>
      <c r="E26">
        <v>59439.532395558723</v>
      </c>
      <c r="F26" t="e">
        <v>#DIV/0!</v>
      </c>
      <c r="G26">
        <v>27488.913967790126</v>
      </c>
      <c r="H26">
        <v>1696.9932735208754</v>
      </c>
      <c r="I26" t="e">
        <v>#DIV/0!</v>
      </c>
      <c r="J26">
        <v>1.5168739200000001</v>
      </c>
      <c r="K26">
        <v>7216.3586020718976</v>
      </c>
      <c r="L26">
        <v>1761.9749649791247</v>
      </c>
      <c r="M26">
        <v>1032.4406618886319</v>
      </c>
      <c r="N26">
        <v>3215.5742093459135</v>
      </c>
      <c r="O26">
        <v>2031.4783130491764</v>
      </c>
      <c r="P26">
        <v>20214.105152203803</v>
      </c>
      <c r="Q26">
        <v>1082.374298081485</v>
      </c>
    </row>
    <row r="27" spans="2:56" x14ac:dyDescent="0.3">
      <c r="B27">
        <v>48.220747408865549</v>
      </c>
      <c r="C27" t="e">
        <v>#DIV/0!</v>
      </c>
      <c r="D27">
        <v>63.134646848087876</v>
      </c>
      <c r="E27">
        <v>48.180593013671071</v>
      </c>
      <c r="F27" t="e">
        <v>#DIV/0!</v>
      </c>
      <c r="G27">
        <v>58.700292330095138</v>
      </c>
      <c r="H27">
        <v>11.325836883627028</v>
      </c>
      <c r="I27" t="e">
        <v>#DIV/0!</v>
      </c>
      <c r="J27">
        <v>3.0355749402199421E-2</v>
      </c>
      <c r="K27">
        <v>42.297797006973802</v>
      </c>
      <c r="L27">
        <v>39.794655796422674</v>
      </c>
      <c r="M27">
        <v>38.548712617083893</v>
      </c>
      <c r="N27">
        <v>33.115007513055048</v>
      </c>
      <c r="O27">
        <v>35.273494338655887</v>
      </c>
      <c r="P27">
        <v>51.177774114183528</v>
      </c>
      <c r="Q27">
        <v>8.2329174150661775</v>
      </c>
    </row>
    <row r="28" spans="2:56" x14ac:dyDescent="0.3">
      <c r="B28">
        <v>17695.695600475625</v>
      </c>
      <c r="C28">
        <v>0</v>
      </c>
      <c r="D28">
        <v>3446.1035245935745</v>
      </c>
      <c r="E28">
        <v>12408.263513383494</v>
      </c>
      <c r="F28" t="e">
        <v>#DIV/0!</v>
      </c>
      <c r="G28">
        <v>9826.5287843466867</v>
      </c>
      <c r="H28">
        <v>5605.5087860911044</v>
      </c>
      <c r="I28" t="e">
        <v>#DIV/0!</v>
      </c>
      <c r="J28">
        <v>2565.875584248065</v>
      </c>
      <c r="K28">
        <v>8187.9331382954697</v>
      </c>
      <c r="L28">
        <v>3536.921893767762</v>
      </c>
      <c r="M28">
        <v>766.2287772526048</v>
      </c>
      <c r="N28">
        <v>2004.8664965969067</v>
      </c>
      <c r="O28">
        <v>5299.7279438650257</v>
      </c>
      <c r="P28">
        <v>12097.000142582538</v>
      </c>
      <c r="Q28">
        <v>3474.0983412585142</v>
      </c>
    </row>
    <row r="29" spans="2:56" x14ac:dyDescent="0.3">
      <c r="B29">
        <v>42.121272294887042</v>
      </c>
      <c r="C29">
        <v>0</v>
      </c>
      <c r="D29">
        <v>0</v>
      </c>
      <c r="E29">
        <v>0</v>
      </c>
      <c r="F29" t="e">
        <v>#DIV/0!</v>
      </c>
      <c r="G29">
        <v>19.298167804806994</v>
      </c>
      <c r="H29">
        <v>359.89730137418616</v>
      </c>
      <c r="I29" t="e">
        <v>#DIV/0!</v>
      </c>
      <c r="J29">
        <v>0</v>
      </c>
      <c r="K29">
        <v>0</v>
      </c>
      <c r="L29">
        <v>133.27361888853412</v>
      </c>
      <c r="M29">
        <v>0</v>
      </c>
      <c r="N29">
        <v>1307.9319532429004</v>
      </c>
      <c r="O29">
        <v>14179.996836894001</v>
      </c>
      <c r="P29">
        <v>0</v>
      </c>
      <c r="Q29">
        <v>1.3281764196919164</v>
      </c>
    </row>
    <row r="30" spans="2:56" x14ac:dyDescent="0.3">
      <c r="B30">
        <v>79</v>
      </c>
      <c r="C30">
        <v>7</v>
      </c>
      <c r="D30">
        <v>62</v>
      </c>
      <c r="E30">
        <v>1043</v>
      </c>
      <c r="F30">
        <v>0</v>
      </c>
      <c r="G30">
        <v>46</v>
      </c>
      <c r="H30">
        <v>44</v>
      </c>
      <c r="I30">
        <v>0</v>
      </c>
      <c r="J30">
        <v>13</v>
      </c>
      <c r="K30">
        <v>17</v>
      </c>
      <c r="L30">
        <v>25</v>
      </c>
      <c r="M30">
        <v>36</v>
      </c>
      <c r="N30">
        <v>48</v>
      </c>
      <c r="O30">
        <v>25</v>
      </c>
      <c r="P30">
        <v>16</v>
      </c>
      <c r="Q30">
        <v>8</v>
      </c>
    </row>
    <row r="31" spans="2:56" x14ac:dyDescent="0.3">
      <c r="B31">
        <v>10920</v>
      </c>
      <c r="C31">
        <v>68</v>
      </c>
      <c r="D31">
        <v>4120</v>
      </c>
      <c r="E31">
        <v>32706</v>
      </c>
      <c r="F31">
        <v>0</v>
      </c>
      <c r="G31">
        <v>6007</v>
      </c>
      <c r="H31">
        <v>1023</v>
      </c>
      <c r="I31">
        <v>0</v>
      </c>
      <c r="J31">
        <v>426</v>
      </c>
      <c r="K31">
        <v>2731</v>
      </c>
      <c r="L31">
        <v>8091</v>
      </c>
      <c r="M31">
        <v>264</v>
      </c>
      <c r="N31">
        <v>1035</v>
      </c>
      <c r="O31">
        <v>539</v>
      </c>
      <c r="P31">
        <v>1805</v>
      </c>
      <c r="Q31">
        <v>119</v>
      </c>
    </row>
    <row r="32" spans="2:56" x14ac:dyDescent="0.3">
      <c r="B32">
        <v>76.827595000000002</v>
      </c>
      <c r="C32">
        <v>0.42666900000000002</v>
      </c>
      <c r="D32">
        <v>11.486132</v>
      </c>
      <c r="E32" t="e">
        <v>#VALUE!</v>
      </c>
      <c r="F32">
        <v>0</v>
      </c>
      <c r="G32">
        <v>83.783749999999998</v>
      </c>
      <c r="H32" t="e">
        <v>#VALUE!</v>
      </c>
      <c r="I32">
        <v>0</v>
      </c>
      <c r="J32">
        <v>4.6261619999999999</v>
      </c>
      <c r="K32">
        <v>6.0339960000000001</v>
      </c>
      <c r="L32">
        <v>6.6113479999999996</v>
      </c>
      <c r="M32">
        <v>0.66996500000000003</v>
      </c>
      <c r="N32">
        <v>3.4447079999999999</v>
      </c>
      <c r="O32">
        <v>2.7132149999999999</v>
      </c>
      <c r="P32">
        <v>0</v>
      </c>
      <c r="Q32">
        <v>0.23315350000000001</v>
      </c>
    </row>
    <row r="33" spans="2:17" x14ac:dyDescent="0.3">
      <c r="B33">
        <v>44.510784780023783</v>
      </c>
      <c r="C33">
        <v>7.3689999999999998</v>
      </c>
      <c r="D33">
        <v>27.540425947521864</v>
      </c>
      <c r="E33">
        <v>52.022052456366545</v>
      </c>
      <c r="F33" t="e">
        <v>#DIV/0!</v>
      </c>
      <c r="G33">
        <v>91.204914753798434</v>
      </c>
      <c r="H33" t="e">
        <v>#VALUE!</v>
      </c>
      <c r="I33" t="e">
        <v>#DIV/0!</v>
      </c>
      <c r="J33">
        <v>14104.536438011959</v>
      </c>
      <c r="K33">
        <v>11.34552761033742</v>
      </c>
      <c r="L33" t="e">
        <v>#VALUE!</v>
      </c>
      <c r="M33">
        <v>4.2688537553286272</v>
      </c>
      <c r="N33">
        <v>11.945972878354622</v>
      </c>
      <c r="O33">
        <v>15.245383274644077</v>
      </c>
      <c r="P33">
        <v>0</v>
      </c>
      <c r="Q33">
        <v>8.3231465061417076</v>
      </c>
    </row>
    <row r="34" spans="2:17" x14ac:dyDescent="0.3">
      <c r="B34">
        <v>3188.2136470000005</v>
      </c>
      <c r="C34">
        <v>2.31006</v>
      </c>
      <c r="D34">
        <v>81.822654</v>
      </c>
      <c r="E34">
        <v>44821.862758999996</v>
      </c>
      <c r="F34">
        <v>0</v>
      </c>
      <c r="G34">
        <v>984.51331099999993</v>
      </c>
      <c r="H34">
        <v>422.03683400000006</v>
      </c>
      <c r="I34">
        <v>0</v>
      </c>
      <c r="J34">
        <v>4.7183538500099891</v>
      </c>
      <c r="K34">
        <v>12.048897</v>
      </c>
      <c r="L34">
        <v>10.548360000000001</v>
      </c>
      <c r="M34">
        <v>125.09960399999999</v>
      </c>
      <c r="N34">
        <v>357.06827483777778</v>
      </c>
      <c r="O34">
        <v>356.18988883367564</v>
      </c>
      <c r="P34">
        <v>512.86285599999997</v>
      </c>
      <c r="Q34">
        <v>75.504890999999986</v>
      </c>
    </row>
    <row r="35" spans="2:17" x14ac:dyDescent="0.3">
      <c r="B35">
        <v>659602.31599999999</v>
      </c>
      <c r="C35">
        <v>2259.0279999999998</v>
      </c>
      <c r="D35" t="s">
        <v>10</v>
      </c>
      <c r="E35">
        <v>13868509.713</v>
      </c>
      <c r="F35">
        <v>0</v>
      </c>
      <c r="G35">
        <v>250936.80299999999</v>
      </c>
      <c r="H35">
        <v>232065.06</v>
      </c>
      <c r="I35">
        <v>0</v>
      </c>
      <c r="J35">
        <v>13.246827</v>
      </c>
      <c r="K35">
        <v>100.02200000000001</v>
      </c>
      <c r="L35">
        <v>8253.2960000000003</v>
      </c>
      <c r="M35">
        <v>6605.5410000000002</v>
      </c>
      <c r="N35">
        <v>89264.694000000003</v>
      </c>
      <c r="O35">
        <v>208061.02091683779</v>
      </c>
      <c r="P35">
        <v>638344.12199999997</v>
      </c>
      <c r="Q35">
        <v>11935.812000000002</v>
      </c>
    </row>
    <row r="36" spans="2:17" x14ac:dyDescent="0.3">
      <c r="B36">
        <v>107514.099</v>
      </c>
      <c r="C36">
        <v>51.031999999999996</v>
      </c>
      <c r="D36" t="s">
        <v>10</v>
      </c>
      <c r="E36">
        <v>6091871.1009999998</v>
      </c>
      <c r="F36">
        <v>0</v>
      </c>
      <c r="G36">
        <v>15003.615999999989</v>
      </c>
      <c r="H36">
        <v>19779.381999999983</v>
      </c>
      <c r="I36">
        <v>0</v>
      </c>
      <c r="J36">
        <v>3.0729109999999999</v>
      </c>
      <c r="K36" t="s">
        <v>10</v>
      </c>
      <c r="L36">
        <v>184.94800000000001</v>
      </c>
      <c r="M36">
        <v>564.92499999999995</v>
      </c>
      <c r="N36">
        <v>19137.97136</v>
      </c>
      <c r="O36">
        <v>96994.466916837802</v>
      </c>
      <c r="P36">
        <v>50292.935000000005</v>
      </c>
      <c r="Q36">
        <v>348.233</v>
      </c>
    </row>
    <row r="37" spans="2:17" x14ac:dyDescent="0.3">
      <c r="B37">
        <v>56479.173999999999</v>
      </c>
      <c r="C37">
        <v>3471.5769999999998</v>
      </c>
      <c r="D37">
        <v>2919.049</v>
      </c>
      <c r="E37">
        <v>380943.467</v>
      </c>
      <c r="F37">
        <v>0</v>
      </c>
      <c r="G37">
        <v>5369.6149999999998</v>
      </c>
      <c r="H37">
        <v>4531.34</v>
      </c>
      <c r="I37">
        <v>0</v>
      </c>
      <c r="J37">
        <v>3619.17</v>
      </c>
      <c r="K37">
        <v>11717.408000000001</v>
      </c>
      <c r="L37">
        <v>2085.143</v>
      </c>
      <c r="M37">
        <v>9035.8960000000006</v>
      </c>
      <c r="N37">
        <v>14506.24</v>
      </c>
      <c r="O37">
        <v>25093.362000000001</v>
      </c>
      <c r="P37">
        <v>8469.8119999999999</v>
      </c>
      <c r="Q37">
        <v>8333.6110000000008</v>
      </c>
    </row>
    <row r="38" spans="2:17" x14ac:dyDescent="0.3">
      <c r="B38">
        <v>270458.41499999998</v>
      </c>
      <c r="C38">
        <v>0</v>
      </c>
      <c r="D38">
        <v>46771.398000000001</v>
      </c>
      <c r="E38">
        <v>2935118.1310000001</v>
      </c>
      <c r="F38">
        <v>0</v>
      </c>
      <c r="G38" t="s">
        <v>31</v>
      </c>
      <c r="H38" t="s">
        <v>151</v>
      </c>
      <c r="I38">
        <v>0</v>
      </c>
      <c r="J38">
        <v>0</v>
      </c>
      <c r="K38" t="s">
        <v>10</v>
      </c>
      <c r="L38">
        <v>0</v>
      </c>
      <c r="M38">
        <v>0</v>
      </c>
      <c r="N38">
        <v>288.01400000000001</v>
      </c>
      <c r="O38">
        <v>25757.308000000001</v>
      </c>
      <c r="P38">
        <v>0</v>
      </c>
      <c r="Q38">
        <v>5551.5060000000003</v>
      </c>
    </row>
    <row r="39" spans="2:17" x14ac:dyDescent="0.3">
      <c r="B39">
        <v>2089810.5720000002</v>
      </c>
      <c r="C39">
        <v>14871.073</v>
      </c>
      <c r="D39">
        <v>32132.206999999999</v>
      </c>
      <c r="E39">
        <v>21545420.346999999</v>
      </c>
      <c r="F39">
        <v>0</v>
      </c>
      <c r="G39">
        <v>713203.277</v>
      </c>
      <c r="H39">
        <v>397726.11200000002</v>
      </c>
      <c r="I39">
        <v>0</v>
      </c>
      <c r="J39">
        <v>1082.8641120099899</v>
      </c>
      <c r="K39">
        <v>231.46700000000001</v>
      </c>
      <c r="L39" t="s">
        <v>12</v>
      </c>
      <c r="M39">
        <v>108893.242</v>
      </c>
      <c r="N39">
        <v>233871.35547777778</v>
      </c>
      <c r="O39">
        <v>118442.738</v>
      </c>
      <c r="P39">
        <v>454100.109</v>
      </c>
      <c r="Q39">
        <v>57669.34</v>
      </c>
    </row>
    <row r="40" spans="2:17" x14ac:dyDescent="0.3">
      <c r="B40">
        <v>1230031.79</v>
      </c>
      <c r="C40">
        <v>12437.2</v>
      </c>
      <c r="D40">
        <v>23785.038</v>
      </c>
      <c r="E40">
        <v>11439993.846999999</v>
      </c>
      <c r="F40">
        <v>0</v>
      </c>
      <c r="G40">
        <v>439295.83299999998</v>
      </c>
      <c r="H40">
        <v>270697.39600000001</v>
      </c>
      <c r="I40">
        <v>0</v>
      </c>
      <c r="J40">
        <v>0</v>
      </c>
      <c r="K40">
        <v>227.21700000000001</v>
      </c>
      <c r="L40" t="s">
        <v>10</v>
      </c>
      <c r="M40">
        <v>88433.241999999998</v>
      </c>
      <c r="N40">
        <v>92397.196500000005</v>
      </c>
      <c r="O40">
        <v>46342.714999999997</v>
      </c>
      <c r="P40">
        <v>307493.20699999999</v>
      </c>
      <c r="Q40">
        <v>40458.860999999997</v>
      </c>
    </row>
    <row r="41" spans="2:17" x14ac:dyDescent="0.3">
      <c r="B41">
        <v>859778.78200000001</v>
      </c>
      <c r="C41">
        <v>2433.873</v>
      </c>
      <c r="D41">
        <v>8347.1689999999999</v>
      </c>
      <c r="E41">
        <v>10105426.5</v>
      </c>
      <c r="F41">
        <v>0</v>
      </c>
      <c r="G41">
        <v>273907.44400000002</v>
      </c>
      <c r="H41">
        <v>127028.716</v>
      </c>
      <c r="I41">
        <v>0</v>
      </c>
      <c r="J41">
        <v>0</v>
      </c>
      <c r="K41">
        <v>4.25</v>
      </c>
      <c r="L41">
        <v>0</v>
      </c>
      <c r="M41">
        <v>20460</v>
      </c>
      <c r="N41">
        <v>141474.15897777778</v>
      </c>
      <c r="O41">
        <v>25757.308000000001</v>
      </c>
      <c r="P41">
        <v>146606.902</v>
      </c>
      <c r="Q41">
        <v>17210.478999999999</v>
      </c>
    </row>
    <row r="42" spans="2:17" x14ac:dyDescent="0.3">
      <c r="B42">
        <v>1151.0990142325106</v>
      </c>
      <c r="C42">
        <v>1.5878969E-2</v>
      </c>
      <c r="D42">
        <v>21.081578207742197</v>
      </c>
      <c r="E42">
        <v>13063.36203203834</v>
      </c>
      <c r="F42" t="e">
        <v>#DIV/0!</v>
      </c>
      <c r="G42">
        <v>428.25957175179838</v>
      </c>
      <c r="H42">
        <v>408.15617277390749</v>
      </c>
      <c r="I42" t="e">
        <v>#DIV/0!</v>
      </c>
      <c r="J42">
        <v>0</v>
      </c>
      <c r="K42">
        <v>28.097417451164112</v>
      </c>
      <c r="L42">
        <v>12.995737536131196</v>
      </c>
      <c r="M42">
        <v>26.489471788892395</v>
      </c>
      <c r="N42">
        <v>116.50619160402086</v>
      </c>
      <c r="O42">
        <v>403.23695451555659</v>
      </c>
      <c r="P42">
        <v>671.14369960999568</v>
      </c>
      <c r="Q42">
        <v>47.742917641892156</v>
      </c>
    </row>
    <row r="43" spans="2:17" x14ac:dyDescent="0.3">
      <c r="B43">
        <v>986331.71746722795</v>
      </c>
      <c r="C43">
        <v>13.063121000000001</v>
      </c>
      <c r="D43" t="e">
        <v>#VALUE!</v>
      </c>
      <c r="E43">
        <v>11636929.626036281</v>
      </c>
      <c r="F43" t="e">
        <v>#DIV/0!</v>
      </c>
      <c r="G43">
        <v>366675.24747951841</v>
      </c>
      <c r="H43">
        <v>307324.90309583553</v>
      </c>
      <c r="I43" t="e">
        <v>#DIV/0!</v>
      </c>
      <c r="J43">
        <v>14267.1181961199</v>
      </c>
      <c r="K43">
        <v>23.950358243078291</v>
      </c>
      <c r="L43">
        <v>6598.7566388885825</v>
      </c>
      <c r="M43">
        <v>3015.4285774179079</v>
      </c>
      <c r="N43">
        <v>82484.293426328339</v>
      </c>
      <c r="O43">
        <v>382833.8528682015</v>
      </c>
      <c r="P43">
        <v>623366.35725390899</v>
      </c>
      <c r="Q43">
        <v>9904.4538734396865</v>
      </c>
    </row>
    <row r="44" spans="2:17" x14ac:dyDescent="0.3">
      <c r="B44">
        <f>B43/1000</f>
        <v>986.33171746722792</v>
      </c>
      <c r="C44" s="301">
        <f t="shared" ref="C44:Q44" si="2">C43/1000</f>
        <v>1.3063121E-2</v>
      </c>
      <c r="D44" s="301" t="e">
        <f t="shared" si="2"/>
        <v>#VALUE!</v>
      </c>
      <c r="E44" s="301">
        <f t="shared" si="2"/>
        <v>11636.929626036281</v>
      </c>
      <c r="F44" s="301" t="e">
        <f t="shared" si="2"/>
        <v>#DIV/0!</v>
      </c>
      <c r="G44" s="301">
        <f t="shared" si="2"/>
        <v>366.67524747951842</v>
      </c>
      <c r="H44" s="301">
        <f t="shared" si="2"/>
        <v>307.32490309583551</v>
      </c>
      <c r="I44" s="301" t="e">
        <f t="shared" si="2"/>
        <v>#DIV/0!</v>
      </c>
      <c r="J44" s="301">
        <f t="shared" si="2"/>
        <v>14.267118196119901</v>
      </c>
      <c r="K44" s="301">
        <f t="shared" si="2"/>
        <v>2.3950358243078292E-2</v>
      </c>
      <c r="L44" s="301">
        <f t="shared" si="2"/>
        <v>6.5987566388885828</v>
      </c>
      <c r="M44" s="301">
        <f t="shared" si="2"/>
        <v>3.0154285774179082</v>
      </c>
      <c r="N44" s="301">
        <f t="shared" si="2"/>
        <v>82.484293426328335</v>
      </c>
      <c r="O44" s="301">
        <f t="shared" si="2"/>
        <v>382.83385286820152</v>
      </c>
      <c r="P44" s="301">
        <f t="shared" si="2"/>
        <v>623.36635725390897</v>
      </c>
      <c r="Q44" s="301">
        <f t="shared" si="2"/>
        <v>9.904453873439687</v>
      </c>
    </row>
    <row r="45" spans="2:17" x14ac:dyDescent="0.3">
      <c r="B45">
        <v>986.33171746722792</v>
      </c>
      <c r="C45">
        <v>1.3063121E-2</v>
      </c>
      <c r="D45" t="e">
        <v>#VALUE!</v>
      </c>
      <c r="E45">
        <v>11636.929626036281</v>
      </c>
      <c r="F45" t="e">
        <v>#DIV/0!</v>
      </c>
      <c r="G45">
        <v>366.67524747951842</v>
      </c>
      <c r="H45">
        <v>307.32490309583551</v>
      </c>
      <c r="I45" t="e">
        <v>#DIV/0!</v>
      </c>
      <c r="J45">
        <v>14.267118196119901</v>
      </c>
      <c r="K45">
        <v>2.3950358243078292E-2</v>
      </c>
      <c r="L45">
        <v>6.5987566388885828</v>
      </c>
      <c r="M45">
        <v>3.0154285774179082</v>
      </c>
      <c r="N45">
        <v>82.484293426328335</v>
      </c>
      <c r="O45">
        <v>382.83385286820152</v>
      </c>
      <c r="P45">
        <v>623.36635725390897</v>
      </c>
      <c r="Q45">
        <v>9.904453873439687</v>
      </c>
    </row>
    <row r="46" spans="2:17" x14ac:dyDescent="0.3">
      <c r="B46">
        <v>10.80421473769221</v>
      </c>
      <c r="C46">
        <v>4.5095299999999998E-4</v>
      </c>
      <c r="D46" t="e">
        <v>#VALUE!</v>
      </c>
      <c r="E46">
        <v>823.35496626326926</v>
      </c>
      <c r="F46" t="e">
        <v>#DIV/0!</v>
      </c>
      <c r="G46">
        <v>1.1309887670639609</v>
      </c>
      <c r="H46">
        <v>77.012981094989286</v>
      </c>
      <c r="I46" t="e">
        <v>#DIV/0!</v>
      </c>
      <c r="J46">
        <v>0.61823260082799991</v>
      </c>
      <c r="K46">
        <v>0</v>
      </c>
      <c r="L46">
        <v>1.7677557756921741E-2</v>
      </c>
      <c r="M46">
        <v>5.7939988575647222E-2</v>
      </c>
      <c r="N46">
        <v>4.8515721134684755</v>
      </c>
      <c r="O46">
        <v>0</v>
      </c>
      <c r="P46">
        <v>1.878834537918791</v>
      </c>
      <c r="Q46">
        <v>0.27730510723103802</v>
      </c>
    </row>
    <row r="47" spans="2:17" x14ac:dyDescent="0.3">
      <c r="B47">
        <v>61.713981968838539</v>
      </c>
      <c r="C47">
        <v>1.6682659999999998E-2</v>
      </c>
      <c r="D47">
        <v>19.672036246069688</v>
      </c>
      <c r="E47">
        <v>213.76570132524722</v>
      </c>
      <c r="F47" t="e">
        <v>#DIV/0!</v>
      </c>
      <c r="G47">
        <v>32.121302241689158</v>
      </c>
      <c r="H47">
        <v>11.116084160219948</v>
      </c>
      <c r="I47" t="e">
        <v>#DIV/0!</v>
      </c>
      <c r="J47">
        <v>17.67136</v>
      </c>
      <c r="K47">
        <v>28.065117057072186</v>
      </c>
      <c r="L47">
        <v>6.3793033394856913</v>
      </c>
      <c r="M47">
        <v>8.7439278097088238</v>
      </c>
      <c r="N47">
        <v>20.305992709509447</v>
      </c>
      <c r="O47">
        <v>17.875631702695806</v>
      </c>
      <c r="P47">
        <v>25.141434470703352</v>
      </c>
      <c r="Q47">
        <v>33.5988094710289</v>
      </c>
    </row>
    <row r="48" spans="2:17" x14ac:dyDescent="0.3">
      <c r="B48">
        <v>5.8422187229076634</v>
      </c>
      <c r="C48">
        <v>0</v>
      </c>
      <c r="D48">
        <v>0.33078204253425675</v>
      </c>
      <c r="E48">
        <v>10.123910687019659</v>
      </c>
      <c r="F48" t="e">
        <v>#DIV/0!</v>
      </c>
      <c r="G48" t="e">
        <v>#VALUE!</v>
      </c>
      <c r="H48">
        <v>0</v>
      </c>
      <c r="I48" t="e">
        <v>#DIV/0!</v>
      </c>
      <c r="J48">
        <v>0</v>
      </c>
      <c r="K48">
        <v>0</v>
      </c>
      <c r="L48">
        <v>0</v>
      </c>
      <c r="M48" t="e">
        <v>#VALUE!</v>
      </c>
      <c r="N48">
        <v>5.5243719860716542E-3</v>
      </c>
      <c r="O48">
        <v>0.36132084326401198</v>
      </c>
      <c r="P48">
        <v>0</v>
      </c>
      <c r="Q48">
        <v>0.48280244254859966</v>
      </c>
    </row>
    <row r="49" spans="2:17" x14ac:dyDescent="0.3">
      <c r="B49">
        <v>61.551463540380034</v>
      </c>
      <c r="C49">
        <v>2.3648949999999997E-3</v>
      </c>
      <c r="D49">
        <v>1.078759919138254</v>
      </c>
      <c r="E49">
        <v>379.18782772652293</v>
      </c>
      <c r="F49" t="e">
        <v>#DIV/0!</v>
      </c>
      <c r="G49">
        <v>28.332033263526903</v>
      </c>
      <c r="H49">
        <v>12.702204422862755</v>
      </c>
      <c r="I49" t="e">
        <v>#DIV/0!</v>
      </c>
      <c r="J49">
        <v>3.22979509506952</v>
      </c>
      <c r="K49">
        <v>8.3500358488494495E-3</v>
      </c>
      <c r="L49" t="e">
        <v>#VALUE!</v>
      </c>
      <c r="M49">
        <v>14.672175413190018</v>
      </c>
      <c r="N49">
        <v>8.8643333547145975</v>
      </c>
      <c r="O49">
        <v>2.1661491013953036</v>
      </c>
      <c r="P49">
        <v>20.757073347464509</v>
      </c>
      <c r="Q49">
        <v>3.4795467476439308</v>
      </c>
    </row>
    <row r="50" spans="2:17" x14ac:dyDescent="0.3">
      <c r="B50">
        <v>26.87693108936006</v>
      </c>
      <c r="C50">
        <v>1.750719E-3</v>
      </c>
      <c r="D50">
        <v>0.66128145407139804</v>
      </c>
      <c r="E50">
        <v>157.05073322910738</v>
      </c>
      <c r="F50" t="e">
        <v>#DIV/0!</v>
      </c>
      <c r="G50">
        <v>14.486012950512928</v>
      </c>
      <c r="H50">
        <v>6.2144557732770691</v>
      </c>
      <c r="I50" t="e">
        <v>#DIV/0!</v>
      </c>
      <c r="J50">
        <v>0</v>
      </c>
      <c r="K50">
        <v>8.2536458424557115E-3</v>
      </c>
      <c r="L50" t="e">
        <v>#VALUE!</v>
      </c>
      <c r="M50">
        <v>10.859040208187729</v>
      </c>
      <c r="N50">
        <v>2.3328060592050912</v>
      </c>
      <c r="O50">
        <v>1.1491735254366506</v>
      </c>
      <c r="P50">
        <v>8.5518162847905401</v>
      </c>
      <c r="Q50">
        <v>1.9480766083470573</v>
      </c>
    </row>
    <row r="51" spans="2:17" x14ac:dyDescent="0.3">
      <c r="B51">
        <v>34.674532451019971</v>
      </c>
      <c r="C51">
        <v>6.1417600000000002E-4</v>
      </c>
      <c r="D51">
        <v>0.41747846506685593</v>
      </c>
      <c r="E51">
        <v>222.13709449741555</v>
      </c>
      <c r="F51" t="e">
        <v>#DIV/0!</v>
      </c>
      <c r="G51">
        <v>13.846020313013975</v>
      </c>
      <c r="H51">
        <v>6.4877486495856846</v>
      </c>
      <c r="I51" t="e">
        <v>#DIV/0!</v>
      </c>
      <c r="J51">
        <v>0</v>
      </c>
      <c r="K51">
        <v>9.6390006393738014E-5</v>
      </c>
      <c r="L51">
        <v>0</v>
      </c>
      <c r="M51">
        <v>3.8131352050022875</v>
      </c>
      <c r="N51">
        <v>6.5315272955095063</v>
      </c>
      <c r="O51">
        <v>1.016975575958653</v>
      </c>
      <c r="P51">
        <v>12.205257062673969</v>
      </c>
      <c r="Q51">
        <v>1.531470139296873</v>
      </c>
    </row>
    <row r="52" spans="2:17" x14ac:dyDescent="0.3">
      <c r="B52">
        <v>56243888</v>
      </c>
      <c r="D52" t="s">
        <v>12</v>
      </c>
      <c r="G52">
        <v>36387824</v>
      </c>
      <c r="H52">
        <v>6045921</v>
      </c>
      <c r="K52" t="s">
        <v>10</v>
      </c>
      <c r="L52" t="s">
        <v>12</v>
      </c>
      <c r="M52">
        <v>3944088</v>
      </c>
      <c r="N52" t="s">
        <v>12</v>
      </c>
      <c r="O52">
        <v>2513265</v>
      </c>
      <c r="Q52">
        <v>3272035</v>
      </c>
    </row>
    <row r="53" spans="2:17" x14ac:dyDescent="0.3">
      <c r="B53">
        <f>B52/1000000</f>
        <v>56.243887999999998</v>
      </c>
      <c r="C53" s="301">
        <f t="shared" ref="C53:Q53" si="3">C52/1000000</f>
        <v>0</v>
      </c>
      <c r="D53" s="301" t="e">
        <f t="shared" si="3"/>
        <v>#VALUE!</v>
      </c>
      <c r="E53" s="301">
        <f t="shared" si="3"/>
        <v>0</v>
      </c>
      <c r="F53" s="301">
        <f t="shared" si="3"/>
        <v>0</v>
      </c>
      <c r="G53" s="301">
        <f t="shared" si="3"/>
        <v>36.387824000000002</v>
      </c>
      <c r="H53" s="301">
        <f t="shared" si="3"/>
        <v>6.0459209999999999</v>
      </c>
      <c r="I53" s="301">
        <f t="shared" si="3"/>
        <v>0</v>
      </c>
      <c r="J53" s="301">
        <f t="shared" si="3"/>
        <v>0</v>
      </c>
      <c r="K53" s="301" t="e">
        <f t="shared" si="3"/>
        <v>#VALUE!</v>
      </c>
      <c r="L53" s="301" t="e">
        <f t="shared" si="3"/>
        <v>#VALUE!</v>
      </c>
      <c r="M53" s="301">
        <f t="shared" si="3"/>
        <v>3.9440879999999998</v>
      </c>
      <c r="N53" s="301" t="e">
        <f t="shared" si="3"/>
        <v>#VALUE!</v>
      </c>
      <c r="O53" s="301">
        <f t="shared" si="3"/>
        <v>2.5132650000000001</v>
      </c>
      <c r="P53" s="301">
        <f t="shared" si="3"/>
        <v>0</v>
      </c>
      <c r="Q53" s="301">
        <f t="shared" si="3"/>
        <v>3.2720349999999998</v>
      </c>
    </row>
    <row r="54" spans="2:17" x14ac:dyDescent="0.3">
      <c r="B54">
        <v>56.243887999999998</v>
      </c>
      <c r="C54">
        <v>0</v>
      </c>
      <c r="D54" t="e">
        <v>#VALUE!</v>
      </c>
      <c r="E54">
        <v>0</v>
      </c>
      <c r="F54">
        <v>0</v>
      </c>
      <c r="G54">
        <v>36.387824000000002</v>
      </c>
      <c r="H54">
        <v>6.0459209999999999</v>
      </c>
      <c r="I54">
        <v>0</v>
      </c>
      <c r="J54">
        <v>0</v>
      </c>
      <c r="K54" t="e">
        <v>#VALUE!</v>
      </c>
      <c r="L54" t="e">
        <v>#VALUE!</v>
      </c>
      <c r="M54">
        <v>3.9440879999999998</v>
      </c>
      <c r="N54" t="e">
        <v>#VALUE!</v>
      </c>
      <c r="O54">
        <v>2.5132650000000001</v>
      </c>
      <c r="P54">
        <v>0</v>
      </c>
      <c r="Q54">
        <v>3.2720349999999998</v>
      </c>
    </row>
    <row r="55" spans="2:17" x14ac:dyDescent="0.3">
      <c r="B55">
        <v>56.243887999999998</v>
      </c>
      <c r="C55">
        <v>0</v>
      </c>
      <c r="D55">
        <v>5.2668379999999999</v>
      </c>
      <c r="E55">
        <v>0</v>
      </c>
      <c r="F55">
        <v>0</v>
      </c>
      <c r="G55">
        <v>36.387824000000002</v>
      </c>
      <c r="H55">
        <v>6.0459209999999999</v>
      </c>
      <c r="I55">
        <v>0</v>
      </c>
      <c r="J55">
        <v>2.093845</v>
      </c>
      <c r="K55">
        <v>5.2269639999999997</v>
      </c>
      <c r="L55">
        <v>5.0960479999999997</v>
      </c>
      <c r="M55">
        <v>3.9440879999999998</v>
      </c>
      <c r="N55">
        <v>5.5762999999999998</v>
      </c>
      <c r="O55">
        <v>2.5132650000000001</v>
      </c>
      <c r="P55">
        <v>0</v>
      </c>
      <c r="Q55">
        <v>2.7607680000000001</v>
      </c>
    </row>
    <row r="56" spans="2:17" x14ac:dyDescent="0.3">
      <c r="B56">
        <v>61.011546000000003</v>
      </c>
      <c r="C56">
        <v>9.0093000000000006E-2</v>
      </c>
      <c r="D56">
        <v>0.251083</v>
      </c>
      <c r="E56">
        <v>0</v>
      </c>
      <c r="F56">
        <v>0</v>
      </c>
      <c r="G56">
        <v>14.676302</v>
      </c>
      <c r="H56">
        <v>2.4467680000000001</v>
      </c>
      <c r="I56">
        <v>0</v>
      </c>
      <c r="J56">
        <v>0.99215600000000004</v>
      </c>
      <c r="K56">
        <v>0.93456300000000003</v>
      </c>
      <c r="L56">
        <v>0.79497099999999998</v>
      </c>
      <c r="M56">
        <v>0.33558700000000002</v>
      </c>
      <c r="N56">
        <v>2.4503400000000006</v>
      </c>
      <c r="O56">
        <v>1.3629279999999999</v>
      </c>
      <c r="P56">
        <v>0</v>
      </c>
      <c r="Q56">
        <v>0.51126700000000003</v>
      </c>
    </row>
    <row r="57" spans="2:17" x14ac:dyDescent="0.3">
      <c r="B57">
        <v>61.011546000000003</v>
      </c>
      <c r="C57">
        <v>0</v>
      </c>
      <c r="D57">
        <v>5.5179210000000003</v>
      </c>
      <c r="E57">
        <v>0</v>
      </c>
      <c r="F57">
        <v>0</v>
      </c>
      <c r="G57">
        <v>51.064126000000002</v>
      </c>
      <c r="H57">
        <v>2.446768E-6</v>
      </c>
      <c r="I57">
        <v>0</v>
      </c>
      <c r="J57">
        <v>3.086001</v>
      </c>
      <c r="K57">
        <v>0</v>
      </c>
      <c r="L57" t="e">
        <v>#VALUE!</v>
      </c>
      <c r="M57">
        <v>4.3283719999999999</v>
      </c>
      <c r="N57">
        <v>2.6783709999999998</v>
      </c>
      <c r="O57">
        <v>4.0407279999999997</v>
      </c>
      <c r="P57">
        <v>0</v>
      </c>
      <c r="Q57">
        <v>3.466739</v>
      </c>
    </row>
    <row r="58" spans="2:17" x14ac:dyDescent="0.3">
      <c r="B58">
        <v>16753</v>
      </c>
      <c r="C58">
        <v>381</v>
      </c>
      <c r="D58">
        <v>3436</v>
      </c>
      <c r="E58">
        <v>152192</v>
      </c>
      <c r="F58">
        <v>0</v>
      </c>
      <c r="G58">
        <v>16293</v>
      </c>
      <c r="H58">
        <v>2695</v>
      </c>
      <c r="I58">
        <v>0</v>
      </c>
      <c r="J58">
        <v>1739</v>
      </c>
      <c r="K58">
        <v>4055</v>
      </c>
      <c r="L58">
        <v>1710</v>
      </c>
      <c r="M58">
        <v>791</v>
      </c>
      <c r="N58">
        <v>3291</v>
      </c>
      <c r="O58">
        <v>1505</v>
      </c>
      <c r="P58">
        <v>0</v>
      </c>
      <c r="Q58">
        <v>499</v>
      </c>
    </row>
    <row r="59" spans="2:17" x14ac:dyDescent="0.3">
      <c r="B59">
        <v>866.63599999999997</v>
      </c>
      <c r="C59">
        <v>15.696</v>
      </c>
      <c r="D59">
        <v>35.686999999999998</v>
      </c>
      <c r="E59">
        <v>13435.808999999999</v>
      </c>
      <c r="F59">
        <v>0</v>
      </c>
      <c r="G59">
        <v>684.22500000000002</v>
      </c>
      <c r="H59">
        <v>191.71099999999998</v>
      </c>
      <c r="I59">
        <v>0</v>
      </c>
      <c r="J59">
        <v>48.97</v>
      </c>
      <c r="K59" t="e">
        <v>#VALUE!</v>
      </c>
      <c r="L59" t="e">
        <v>#VALUE!</v>
      </c>
      <c r="M59">
        <v>45.002000000000002</v>
      </c>
      <c r="N59">
        <v>99.025999999999996</v>
      </c>
      <c r="O59">
        <v>61.356000000000002</v>
      </c>
      <c r="P59">
        <v>0</v>
      </c>
      <c r="Q59">
        <v>19.222000000000001</v>
      </c>
    </row>
    <row r="60" spans="2:17" x14ac:dyDescent="0.3">
      <c r="B60">
        <v>5537</v>
      </c>
      <c r="D60" t="s">
        <v>10</v>
      </c>
      <c r="E60" t="s">
        <v>10</v>
      </c>
      <c r="G60" t="s">
        <v>31</v>
      </c>
      <c r="K60">
        <v>536.10220000000004</v>
      </c>
      <c r="M60" t="s">
        <v>12</v>
      </c>
      <c r="N60" t="s">
        <v>10</v>
      </c>
      <c r="O60">
        <v>406854.62115000002</v>
      </c>
      <c r="Q60" t="s">
        <v>10</v>
      </c>
    </row>
    <row r="61" spans="2:17" x14ac:dyDescent="0.3">
      <c r="B61">
        <f>B60/1000</f>
        <v>5.5369999999999999</v>
      </c>
      <c r="C61" s="301">
        <f t="shared" ref="C61:Q61" si="4">C60/1000</f>
        <v>0</v>
      </c>
      <c r="D61" s="301" t="e">
        <f t="shared" si="4"/>
        <v>#VALUE!</v>
      </c>
      <c r="E61" s="301" t="e">
        <f t="shared" si="4"/>
        <v>#VALUE!</v>
      </c>
      <c r="F61" s="301">
        <f t="shared" si="4"/>
        <v>0</v>
      </c>
      <c r="G61" s="301" t="e">
        <f t="shared" si="4"/>
        <v>#VALUE!</v>
      </c>
      <c r="H61" s="301">
        <f t="shared" si="4"/>
        <v>0</v>
      </c>
      <c r="I61" s="301">
        <f t="shared" si="4"/>
        <v>0</v>
      </c>
      <c r="J61" s="301">
        <f t="shared" si="4"/>
        <v>0</v>
      </c>
      <c r="K61" s="301">
        <f t="shared" si="4"/>
        <v>0.53610220000000008</v>
      </c>
      <c r="L61" s="301">
        <f t="shared" si="4"/>
        <v>0</v>
      </c>
      <c r="M61" s="301" t="e">
        <f t="shared" si="4"/>
        <v>#VALUE!</v>
      </c>
      <c r="N61" s="301" t="e">
        <f t="shared" si="4"/>
        <v>#VALUE!</v>
      </c>
      <c r="O61" s="301">
        <f t="shared" si="4"/>
        <v>406.85462115000001</v>
      </c>
      <c r="P61" s="301">
        <f t="shared" si="4"/>
        <v>0</v>
      </c>
      <c r="Q61" s="301" t="e">
        <f t="shared" si="4"/>
        <v>#VALUE!</v>
      </c>
    </row>
    <row r="62" spans="2:17" x14ac:dyDescent="0.3">
      <c r="B62" s="301">
        <v>5.5369999999999999</v>
      </c>
      <c r="C62" s="301">
        <v>0</v>
      </c>
      <c r="D62" s="301" t="e">
        <v>#VALUE!</v>
      </c>
      <c r="E62" s="301" t="e">
        <v>#VALUE!</v>
      </c>
      <c r="F62" s="301">
        <v>0</v>
      </c>
      <c r="G62" s="301" t="e">
        <v>#VALUE!</v>
      </c>
      <c r="H62" s="301">
        <v>0</v>
      </c>
      <c r="I62" s="301">
        <v>0</v>
      </c>
      <c r="J62" s="301">
        <v>0</v>
      </c>
      <c r="K62" s="301">
        <v>0.53610220000000008</v>
      </c>
      <c r="L62" s="301">
        <v>0</v>
      </c>
      <c r="M62" s="301" t="e">
        <v>#VALUE!</v>
      </c>
      <c r="N62" s="301" t="e">
        <v>#VALUE!</v>
      </c>
      <c r="O62" s="301">
        <v>406.85462115000001</v>
      </c>
      <c r="P62" s="301">
        <v>0</v>
      </c>
      <c r="Q62" s="301" t="e">
        <v>#VALUE!</v>
      </c>
    </row>
    <row r="63" spans="2:17" x14ac:dyDescent="0.3">
      <c r="B63">
        <v>6.5838287752675386</v>
      </c>
      <c r="C63">
        <v>0</v>
      </c>
      <c r="D63" t="e">
        <v>#VALUE!</v>
      </c>
      <c r="E63" t="e">
        <v>#VALUE!</v>
      </c>
      <c r="F63" t="e">
        <v>#DIV/0!</v>
      </c>
      <c r="G63" t="e">
        <v>#VALUE!</v>
      </c>
      <c r="H63">
        <v>0</v>
      </c>
      <c r="I63" t="e">
        <v>#DIV/0!</v>
      </c>
      <c r="J63">
        <v>0</v>
      </c>
      <c r="K63">
        <v>6.878555060291359</v>
      </c>
      <c r="L63">
        <v>0</v>
      </c>
      <c r="M63" t="e">
        <v>#VALUE!</v>
      </c>
      <c r="N63" t="e">
        <v>#VALUE!</v>
      </c>
      <c r="O63">
        <v>5.9033224387547225</v>
      </c>
      <c r="P63">
        <v>0</v>
      </c>
      <c r="Q63" t="e">
        <v>#VALUE!</v>
      </c>
    </row>
    <row r="64" spans="2:17" x14ac:dyDescent="0.3">
      <c r="B64">
        <v>4938.3220000000001</v>
      </c>
      <c r="C64">
        <v>0</v>
      </c>
      <c r="D64">
        <v>25.395136450120003</v>
      </c>
      <c r="E64">
        <v>1470.4079796466399</v>
      </c>
      <c r="F64">
        <v>0</v>
      </c>
      <c r="G64" t="e">
        <v>#VALUE!</v>
      </c>
      <c r="H64">
        <v>7331.6215027469998</v>
      </c>
      <c r="I64">
        <v>0</v>
      </c>
      <c r="J64">
        <v>0</v>
      </c>
      <c r="K64">
        <v>52.876435324999996</v>
      </c>
      <c r="L64">
        <v>0</v>
      </c>
      <c r="M64">
        <v>499.38571151255007</v>
      </c>
      <c r="N64" t="e">
        <v>#VALUE!</v>
      </c>
      <c r="O64">
        <v>34543.179526533</v>
      </c>
      <c r="P64">
        <v>0</v>
      </c>
      <c r="Q64">
        <v>25.15456815309</v>
      </c>
    </row>
    <row r="65" spans="2:17" x14ac:dyDescent="0.3">
      <c r="B65">
        <v>1.194</v>
      </c>
      <c r="C65">
        <v>0</v>
      </c>
      <c r="D65" t="e">
        <v>#VALUE!</v>
      </c>
      <c r="E65" t="e">
        <v>#VALUE!</v>
      </c>
      <c r="F65">
        <v>0</v>
      </c>
      <c r="G65" t="e">
        <v>#VALUE!</v>
      </c>
      <c r="H65">
        <v>0</v>
      </c>
      <c r="I65">
        <v>0</v>
      </c>
      <c r="J65">
        <v>0</v>
      </c>
      <c r="K65">
        <v>0.55933500000000003</v>
      </c>
      <c r="L65">
        <v>0</v>
      </c>
      <c r="M65" t="e">
        <v>#VALUE!</v>
      </c>
      <c r="N65" t="e">
        <v>#VALUE!</v>
      </c>
      <c r="O65">
        <v>0.308087</v>
      </c>
      <c r="P65">
        <v>0</v>
      </c>
      <c r="Q65" t="e">
        <v>#VALUE!</v>
      </c>
    </row>
    <row r="66" spans="2:17" x14ac:dyDescent="0.3">
      <c r="B66">
        <v>1144.1780000000001</v>
      </c>
      <c r="C66">
        <v>0</v>
      </c>
      <c r="D66">
        <v>44.543922999999999</v>
      </c>
      <c r="E66">
        <v>3215.384458</v>
      </c>
      <c r="F66">
        <v>0</v>
      </c>
      <c r="G66" t="e">
        <v>#VALUE!</v>
      </c>
      <c r="H66">
        <v>114.247877</v>
      </c>
      <c r="I66">
        <v>0</v>
      </c>
      <c r="J66">
        <v>0</v>
      </c>
      <c r="K66">
        <v>84.389334000000005</v>
      </c>
      <c r="L66">
        <v>0</v>
      </c>
      <c r="M66">
        <v>50.509144999999997</v>
      </c>
      <c r="N66" t="e">
        <v>#VALUE!</v>
      </c>
      <c r="O66">
        <v>44.434696000000002</v>
      </c>
      <c r="P66">
        <v>0</v>
      </c>
      <c r="Q66">
        <v>29.968495999999998</v>
      </c>
    </row>
    <row r="67" spans="2:17" x14ac:dyDescent="0.3">
      <c r="B67">
        <v>1.91</v>
      </c>
      <c r="C67">
        <v>0</v>
      </c>
      <c r="D67" t="e">
        <v>#VALUE!</v>
      </c>
      <c r="E67" t="e">
        <v>#VALUE!</v>
      </c>
      <c r="F67">
        <v>0</v>
      </c>
      <c r="G67" t="e">
        <v>#VALUE!</v>
      </c>
      <c r="H67">
        <v>0</v>
      </c>
      <c r="I67">
        <v>0</v>
      </c>
      <c r="J67">
        <v>0</v>
      </c>
      <c r="K67">
        <v>16.253620000000002</v>
      </c>
      <c r="L67">
        <v>0</v>
      </c>
      <c r="M67" t="e">
        <v>#VALUE!</v>
      </c>
      <c r="N67" t="e">
        <v>#VALUE!</v>
      </c>
      <c r="O67">
        <v>0.74909999999999999</v>
      </c>
      <c r="P67">
        <v>0</v>
      </c>
      <c r="Q67" t="e">
        <v>#VALUE!</v>
      </c>
    </row>
    <row r="68" spans="2:17" x14ac:dyDescent="0.3">
      <c r="B68">
        <v>65.838287752675384</v>
      </c>
      <c r="C68">
        <v>0</v>
      </c>
      <c r="D68" t="e">
        <v>#VALUE!</v>
      </c>
      <c r="E68" t="e">
        <v>#VALUE!</v>
      </c>
      <c r="F68" t="e">
        <v>#DIV/0!</v>
      </c>
      <c r="G68" t="e">
        <v>#VALUE!</v>
      </c>
      <c r="H68">
        <v>0</v>
      </c>
      <c r="I68" t="e">
        <v>#DIV/0!</v>
      </c>
      <c r="J68">
        <v>0</v>
      </c>
      <c r="K68">
        <v>68.785550602913588</v>
      </c>
      <c r="L68">
        <v>0</v>
      </c>
      <c r="M68" t="e">
        <v>#VALUE!</v>
      </c>
      <c r="N68" t="e">
        <v>#VALUE!</v>
      </c>
      <c r="O68">
        <v>59.033224387547229</v>
      </c>
      <c r="P68">
        <v>0</v>
      </c>
      <c r="Q68" t="e">
        <v>#VALUE!</v>
      </c>
    </row>
    <row r="69" spans="2:17" x14ac:dyDescent="0.3">
      <c r="B69">
        <v>58719.643281807374</v>
      </c>
      <c r="C69">
        <v>0</v>
      </c>
      <c r="D69">
        <v>3701.9149344198254</v>
      </c>
      <c r="E69">
        <v>282950.32994912926</v>
      </c>
      <c r="F69" t="e">
        <v>#DIV/0!</v>
      </c>
      <c r="G69" t="e">
        <v>#VALUE!</v>
      </c>
      <c r="H69">
        <v>12008.617926632598</v>
      </c>
      <c r="I69" t="e">
        <v>#DIV/0!</v>
      </c>
      <c r="J69">
        <v>0</v>
      </c>
      <c r="K69">
        <v>6784.4055065423627</v>
      </c>
      <c r="L69">
        <v>0</v>
      </c>
      <c r="M69">
        <v>3500.7932847378152</v>
      </c>
      <c r="N69" t="e">
        <v>#VALUE!</v>
      </c>
      <c r="O69">
        <v>5012.0980862531123</v>
      </c>
      <c r="P69">
        <v>0</v>
      </c>
      <c r="Q69">
        <v>3720.4570454863451</v>
      </c>
    </row>
    <row r="70" spans="2:17" x14ac:dyDescent="0.3">
      <c r="B70">
        <v>19.043071502597158</v>
      </c>
      <c r="C70">
        <v>0</v>
      </c>
      <c r="D70" t="e">
        <v>#VALUE!</v>
      </c>
      <c r="E70" t="e">
        <v>#VALUE!</v>
      </c>
      <c r="F70" t="e">
        <v>#DIV/0!</v>
      </c>
      <c r="G70" t="e">
        <v>#VALUE!</v>
      </c>
      <c r="H70">
        <v>0</v>
      </c>
      <c r="I70" t="e">
        <v>#DIV/0!</v>
      </c>
      <c r="J70">
        <v>0</v>
      </c>
      <c r="K70">
        <v>148.40466472153577</v>
      </c>
      <c r="L70">
        <v>0</v>
      </c>
      <c r="M70" t="e">
        <v>#VALUE!</v>
      </c>
      <c r="N70" t="e">
        <v>#VALUE!</v>
      </c>
      <c r="O70">
        <v>13.664375209265575</v>
      </c>
      <c r="P70">
        <v>0</v>
      </c>
      <c r="Q70" t="e">
        <v>#VALUE!</v>
      </c>
    </row>
    <row r="71" spans="2:17" x14ac:dyDescent="0.3">
      <c r="B71" t="e">
        <v>#VALUE!</v>
      </c>
      <c r="C71">
        <v>0</v>
      </c>
      <c r="D71">
        <v>0.85994999999999999</v>
      </c>
      <c r="E71" t="e">
        <v>#VALUE!</v>
      </c>
      <c r="F71">
        <v>0</v>
      </c>
      <c r="G71" t="e">
        <v>#VALUE!</v>
      </c>
      <c r="H71">
        <v>0</v>
      </c>
      <c r="I71">
        <v>0</v>
      </c>
      <c r="J71">
        <v>0</v>
      </c>
      <c r="K71">
        <v>0</v>
      </c>
      <c r="L71">
        <v>0</v>
      </c>
      <c r="M71" t="e">
        <v>#VALUE!</v>
      </c>
      <c r="N71">
        <v>7.8699810000000001</v>
      </c>
      <c r="O71">
        <v>44.434696000000002</v>
      </c>
      <c r="P71">
        <v>0</v>
      </c>
      <c r="Q71" t="e">
        <v>#VALUE!</v>
      </c>
    </row>
    <row r="72" spans="2:17" x14ac:dyDescent="0.3">
      <c r="B72">
        <v>1785.183</v>
      </c>
      <c r="C72">
        <v>0</v>
      </c>
      <c r="D72">
        <v>22.198143000000002</v>
      </c>
      <c r="E72">
        <v>24073.402626999999</v>
      </c>
      <c r="F72">
        <v>0</v>
      </c>
      <c r="G72" t="e">
        <v>#VALUE!</v>
      </c>
      <c r="H72">
        <v>0</v>
      </c>
      <c r="I72">
        <v>0</v>
      </c>
      <c r="J72">
        <v>0</v>
      </c>
      <c r="K72">
        <v>0</v>
      </c>
      <c r="L72">
        <v>0</v>
      </c>
      <c r="M72">
        <v>36.293120000000002</v>
      </c>
      <c r="N72">
        <v>165.52597</v>
      </c>
      <c r="O72">
        <v>44.434696000000002</v>
      </c>
      <c r="P72">
        <v>0</v>
      </c>
      <c r="Q72">
        <v>57.669339999999998</v>
      </c>
    </row>
    <row r="73" spans="2:17" x14ac:dyDescent="0.3">
      <c r="B73">
        <v>1.484</v>
      </c>
      <c r="C73">
        <v>0</v>
      </c>
      <c r="D73">
        <v>16.333462000000001</v>
      </c>
      <c r="E73">
        <v>77.795045000000002</v>
      </c>
      <c r="F73">
        <v>0</v>
      </c>
      <c r="G73" t="e">
        <v>#VALUE!</v>
      </c>
      <c r="H73">
        <v>0</v>
      </c>
      <c r="I73">
        <v>0</v>
      </c>
      <c r="J73">
        <v>0</v>
      </c>
      <c r="K73">
        <v>0</v>
      </c>
      <c r="L73">
        <v>0</v>
      </c>
      <c r="M73" t="e">
        <v>#VALUE!</v>
      </c>
      <c r="N73">
        <v>40.716380500000007</v>
      </c>
      <c r="O73">
        <v>1.3896330000000001</v>
      </c>
      <c r="P73">
        <v>0</v>
      </c>
      <c r="Q73" t="e">
        <v>#VALUE!</v>
      </c>
    </row>
    <row r="74" spans="2:17" x14ac:dyDescent="0.3">
      <c r="B74" t="e">
        <v>#VALUE!</v>
      </c>
      <c r="C74">
        <v>0</v>
      </c>
      <c r="D74">
        <v>83.938089579981963</v>
      </c>
      <c r="E74" t="e">
        <v>#VALUE!</v>
      </c>
      <c r="F74" t="e">
        <v>#DIV/0!</v>
      </c>
      <c r="G74" t="e">
        <v>#VALUE!</v>
      </c>
      <c r="H74">
        <v>0</v>
      </c>
      <c r="I74" t="e">
        <v>#DIV/0!</v>
      </c>
      <c r="J74">
        <v>0</v>
      </c>
      <c r="K74">
        <v>0</v>
      </c>
      <c r="L74">
        <v>0</v>
      </c>
      <c r="M74" t="e">
        <v>#VALUE!</v>
      </c>
      <c r="N74">
        <v>803.73856035514245</v>
      </c>
      <c r="O74">
        <v>86.441810915965846</v>
      </c>
      <c r="P74">
        <v>0</v>
      </c>
      <c r="Q74" t="e">
        <v>#VALUE!</v>
      </c>
    </row>
    <row r="75" spans="2:17" x14ac:dyDescent="0.3">
      <c r="B75">
        <v>40452.615933412606</v>
      </c>
      <c r="C75">
        <v>0</v>
      </c>
      <c r="D75">
        <v>881.5703648416968</v>
      </c>
      <c r="E75">
        <v>382638.36796830682</v>
      </c>
      <c r="F75" t="e">
        <v>#DIV/0!</v>
      </c>
      <c r="G75" t="e">
        <v>#VALUE!</v>
      </c>
      <c r="H75">
        <v>0</v>
      </c>
      <c r="I75" t="e">
        <v>#DIV/0!</v>
      </c>
      <c r="J75">
        <v>0</v>
      </c>
      <c r="K75">
        <v>0</v>
      </c>
      <c r="L75">
        <v>0</v>
      </c>
      <c r="M75">
        <v>3315.1350148508263</v>
      </c>
      <c r="N75">
        <v>6254.5000594544026</v>
      </c>
      <c r="O75">
        <v>1593.5773751686024</v>
      </c>
      <c r="P75">
        <v>0</v>
      </c>
      <c r="Q75">
        <v>3473.9788758672707</v>
      </c>
    </row>
    <row r="76" spans="2:17" x14ac:dyDescent="0.3">
      <c r="B76">
        <v>50.16143794980912</v>
      </c>
      <c r="C76">
        <v>0</v>
      </c>
      <c r="D76">
        <v>521.34157301484788</v>
      </c>
      <c r="E76">
        <v>3370.3401973194532</v>
      </c>
      <c r="F76" t="e">
        <v>#DIV/0!</v>
      </c>
      <c r="G76" t="e">
        <v>#VALUE!</v>
      </c>
      <c r="H76">
        <v>0</v>
      </c>
      <c r="I76" t="e">
        <v>#DIV/0!</v>
      </c>
      <c r="J76">
        <v>0</v>
      </c>
      <c r="K76">
        <v>0</v>
      </c>
      <c r="L76">
        <v>0</v>
      </c>
      <c r="M76" t="e">
        <v>#VALUE!</v>
      </c>
      <c r="N76">
        <v>2169.2294746753428</v>
      </c>
      <c r="O76">
        <v>86.441810915965846</v>
      </c>
      <c r="P76">
        <v>0</v>
      </c>
      <c r="Q76" t="e">
        <v>#VALUE!</v>
      </c>
    </row>
    <row r="77" spans="2:17" x14ac:dyDescent="0.3">
      <c r="B77" t="e">
        <v>#VALUE!</v>
      </c>
      <c r="C77">
        <v>0</v>
      </c>
      <c r="D77" t="e">
        <v>#VALUE!</v>
      </c>
      <c r="E77" t="e">
        <v>#VALUE!</v>
      </c>
      <c r="F77" t="e">
        <v>#DIV/0!</v>
      </c>
      <c r="G77" t="e">
        <v>#VALUE!</v>
      </c>
      <c r="H77">
        <v>0</v>
      </c>
      <c r="I77" t="e">
        <v>#DIV/0!</v>
      </c>
      <c r="J77">
        <v>0</v>
      </c>
      <c r="K77">
        <v>0</v>
      </c>
      <c r="L77">
        <v>0</v>
      </c>
      <c r="M77" t="e">
        <v>#VALUE!</v>
      </c>
      <c r="N77" t="e">
        <v>#VALUE!</v>
      </c>
      <c r="O77">
        <v>0.78605030571854739</v>
      </c>
      <c r="P77">
        <v>0</v>
      </c>
      <c r="Q77" t="e">
        <v>#VALUE!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A16A5-2B1C-4FF8-9466-53B61755E2E7}">
  <dimension ref="C3:H5"/>
  <sheetViews>
    <sheetView workbookViewId="0">
      <selection activeCell="F5" sqref="F5"/>
    </sheetView>
  </sheetViews>
  <sheetFormatPr baseColWidth="10" defaultRowHeight="14.4" x14ac:dyDescent="0.3"/>
  <sheetData>
    <row r="3" spans="3:8" x14ac:dyDescent="0.3">
      <c r="C3" s="388">
        <v>22743.326000000001</v>
      </c>
      <c r="D3" s="388">
        <v>26089.359</v>
      </c>
      <c r="E3" s="388">
        <v>35435.587</v>
      </c>
      <c r="F3" s="388">
        <v>43277.767</v>
      </c>
      <c r="G3" s="388">
        <v>56513.038</v>
      </c>
      <c r="H3" s="388">
        <v>96994.466916837802</v>
      </c>
    </row>
    <row r="4" spans="3:8" x14ac:dyDescent="0.3">
      <c r="D4">
        <f>D3/C3-1</f>
        <v>0.14712153358747959</v>
      </c>
      <c r="E4" s="301">
        <f>E3/D3-1</f>
        <v>0.35823908130514059</v>
      </c>
      <c r="F4" s="301">
        <f>F3/E3-1</f>
        <v>0.22130803138663957</v>
      </c>
      <c r="G4" s="301">
        <f>G3/F3-1</f>
        <v>0.30582148566029299</v>
      </c>
      <c r="H4" s="301">
        <f>H3/G3-1</f>
        <v>0.71632016875181614</v>
      </c>
    </row>
    <row r="5" spans="3:8" x14ac:dyDescent="0.3">
      <c r="D5">
        <f>D4*100</f>
        <v>14.712153358747958</v>
      </c>
      <c r="E5" s="301">
        <f>E4*100</f>
        <v>35.823908130514056</v>
      </c>
      <c r="F5" s="301">
        <f>F4*100</f>
        <v>22.130803138663957</v>
      </c>
      <c r="G5" s="301">
        <f>G4*100</f>
        <v>30.5821485660293</v>
      </c>
      <c r="H5" s="301">
        <f>H4*100</f>
        <v>71.63201687518162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Index</vt:lpstr>
      <vt:lpstr>Comparative</vt:lpstr>
      <vt:lpstr>Hoja1</vt:lpstr>
      <vt:lpstr>Hoja2</vt:lpstr>
      <vt:lpstr>Comparative!Área_de_impresión</vt:lpstr>
      <vt:lpstr>Index!Área_de_impresión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Gerardo Gage Ruiz</dc:creator>
  <cp:lastModifiedBy>gherd</cp:lastModifiedBy>
  <dcterms:created xsi:type="dcterms:W3CDTF">2020-12-23T18:38:49Z</dcterms:created>
  <dcterms:modified xsi:type="dcterms:W3CDTF">2022-06-10T20:48:14Z</dcterms:modified>
</cp:coreProperties>
</file>